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3ER TRIM 2024 PLUBLICADO\Datos Abiertos\"/>
    </mc:Choice>
  </mc:AlternateContent>
  <bookViews>
    <workbookView xWindow="0" yWindow="0" windowWidth="23700" windowHeight="6330"/>
  </bookViews>
  <sheets>
    <sheet name="EADID" sheetId="1" r:id="rId1"/>
  </sheets>
  <definedNames>
    <definedName name="_xlnm._FilterDatabase" localSheetId="0" hidden="1">EADID!$A$6:$G$514</definedName>
    <definedName name="_xlnm.Print_Area" localSheetId="0">EADID!$A$1:$G$512</definedName>
    <definedName name="_xlnm.Print_Titles" localSheetId="0">EADID!$1:$7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4" i="1" l="1"/>
  <c r="G489" i="1"/>
  <c r="G482" i="1"/>
  <c r="G443" i="1"/>
  <c r="G456" i="1" l="1"/>
  <c r="G49" i="1"/>
  <c r="E510" i="1"/>
  <c r="G510" i="1" s="1"/>
  <c r="E509" i="1"/>
  <c r="G509" i="1" s="1"/>
  <c r="D348" i="1"/>
  <c r="C528" i="1" l="1"/>
  <c r="E514" i="1"/>
  <c r="E513" i="1" s="1"/>
  <c r="F513" i="1"/>
  <c r="G513" i="1" s="1"/>
  <c r="D513" i="1"/>
  <c r="C513" i="1"/>
  <c r="B513" i="1"/>
  <c r="E512" i="1"/>
  <c r="G512" i="1" s="1"/>
  <c r="E511" i="1"/>
  <c r="G511" i="1" s="1"/>
  <c r="E508" i="1"/>
  <c r="G508" i="1" s="1"/>
  <c r="E507" i="1"/>
  <c r="G507" i="1" s="1"/>
  <c r="E506" i="1"/>
  <c r="G506" i="1" s="1"/>
  <c r="E505" i="1"/>
  <c r="G505" i="1" s="1"/>
  <c r="F504" i="1"/>
  <c r="D504" i="1"/>
  <c r="C504" i="1"/>
  <c r="B504" i="1"/>
  <c r="E503" i="1"/>
  <c r="G503" i="1" s="1"/>
  <c r="C502" i="1"/>
  <c r="E501" i="1"/>
  <c r="G501" i="1" s="1"/>
  <c r="E500" i="1"/>
  <c r="G500" i="1" s="1"/>
  <c r="E499" i="1"/>
  <c r="G499" i="1" s="1"/>
  <c r="E498" i="1"/>
  <c r="G498" i="1" s="1"/>
  <c r="E497" i="1"/>
  <c r="G497" i="1" s="1"/>
  <c r="E496" i="1"/>
  <c r="G496" i="1" s="1"/>
  <c r="E495" i="1"/>
  <c r="G495" i="1" s="1"/>
  <c r="E494" i="1"/>
  <c r="G494" i="1" s="1"/>
  <c r="E493" i="1"/>
  <c r="G493" i="1" s="1"/>
  <c r="E492" i="1"/>
  <c r="G492" i="1" s="1"/>
  <c r="E491" i="1"/>
  <c r="G491" i="1" s="1"/>
  <c r="E490" i="1"/>
  <c r="G490" i="1" s="1"/>
  <c r="E489" i="1"/>
  <c r="F488" i="1"/>
  <c r="D488" i="1"/>
  <c r="B488" i="1"/>
  <c r="E487" i="1"/>
  <c r="G487" i="1" s="1"/>
  <c r="E486" i="1"/>
  <c r="G486" i="1" s="1"/>
  <c r="E485" i="1"/>
  <c r="G485" i="1" s="1"/>
  <c r="C484" i="1"/>
  <c r="E483" i="1"/>
  <c r="G483" i="1" s="1"/>
  <c r="C482" i="1"/>
  <c r="E482" i="1" s="1"/>
  <c r="F481" i="1"/>
  <c r="D481" i="1"/>
  <c r="B481" i="1"/>
  <c r="E480" i="1"/>
  <c r="G480" i="1" s="1"/>
  <c r="F479" i="1"/>
  <c r="D479" i="1"/>
  <c r="C479" i="1"/>
  <c r="B479" i="1"/>
  <c r="E478" i="1"/>
  <c r="G478" i="1" s="1"/>
  <c r="E477" i="1"/>
  <c r="G477" i="1" s="1"/>
  <c r="F476" i="1"/>
  <c r="D476" i="1"/>
  <c r="C476" i="1"/>
  <c r="B476" i="1"/>
  <c r="E475" i="1"/>
  <c r="G475" i="1" s="1"/>
  <c r="C474" i="1"/>
  <c r="C473" i="1" s="1"/>
  <c r="F473" i="1"/>
  <c r="D473" i="1"/>
  <c r="B473" i="1"/>
  <c r="E472" i="1"/>
  <c r="G472" i="1" s="1"/>
  <c r="E471" i="1"/>
  <c r="G471" i="1" s="1"/>
  <c r="E470" i="1"/>
  <c r="G470" i="1" s="1"/>
  <c r="E469" i="1"/>
  <c r="G469" i="1" s="1"/>
  <c r="E468" i="1"/>
  <c r="G468" i="1" s="1"/>
  <c r="E467" i="1"/>
  <c r="G467" i="1" s="1"/>
  <c r="E466" i="1"/>
  <c r="G466" i="1" s="1"/>
  <c r="C465" i="1"/>
  <c r="E464" i="1"/>
  <c r="G464" i="1" s="1"/>
  <c r="E463" i="1"/>
  <c r="G463" i="1" s="1"/>
  <c r="E462" i="1"/>
  <c r="G462" i="1" s="1"/>
  <c r="E461" i="1"/>
  <c r="G461" i="1" s="1"/>
  <c r="C460" i="1"/>
  <c r="E460" i="1" s="1"/>
  <c r="G460" i="1" s="1"/>
  <c r="E459" i="1"/>
  <c r="G459" i="1" s="1"/>
  <c r="F458" i="1"/>
  <c r="D458" i="1"/>
  <c r="B458" i="1"/>
  <c r="E457" i="1"/>
  <c r="G457" i="1" s="1"/>
  <c r="E456" i="1"/>
  <c r="E455" i="1"/>
  <c r="G455" i="1" s="1"/>
  <c r="F454" i="1"/>
  <c r="D454" i="1"/>
  <c r="C454" i="1"/>
  <c r="B454" i="1"/>
  <c r="E453" i="1"/>
  <c r="G453" i="1" s="1"/>
  <c r="E452" i="1"/>
  <c r="G452" i="1" s="1"/>
  <c r="E451" i="1"/>
  <c r="G451" i="1" s="1"/>
  <c r="F450" i="1"/>
  <c r="D450" i="1"/>
  <c r="C450" i="1"/>
  <c r="B450" i="1"/>
  <c r="E449" i="1"/>
  <c r="G449" i="1" s="1"/>
  <c r="C448" i="1"/>
  <c r="E448" i="1" s="1"/>
  <c r="G448" i="1" s="1"/>
  <c r="C447" i="1"/>
  <c r="E447" i="1" s="1"/>
  <c r="G447" i="1" s="1"/>
  <c r="E446" i="1"/>
  <c r="G446" i="1" s="1"/>
  <c r="E445" i="1"/>
  <c r="G445" i="1" s="1"/>
  <c r="E444" i="1"/>
  <c r="G444" i="1" s="1"/>
  <c r="E443" i="1"/>
  <c r="F442" i="1"/>
  <c r="D442" i="1"/>
  <c r="B442" i="1"/>
  <c r="E441" i="1"/>
  <c r="G441" i="1" s="1"/>
  <c r="E440" i="1"/>
  <c r="G440" i="1" s="1"/>
  <c r="E439" i="1"/>
  <c r="G439" i="1" s="1"/>
  <c r="E438" i="1"/>
  <c r="G438" i="1" s="1"/>
  <c r="E437" i="1"/>
  <c r="G437" i="1" s="1"/>
  <c r="E436" i="1"/>
  <c r="G436" i="1" s="1"/>
  <c r="E419" i="1"/>
  <c r="G419" i="1" s="1"/>
  <c r="E418" i="1"/>
  <c r="G418" i="1" s="1"/>
  <c r="E417" i="1"/>
  <c r="G417" i="1" s="1"/>
  <c r="E435" i="1"/>
  <c r="G435" i="1" s="1"/>
  <c r="E434" i="1"/>
  <c r="G434" i="1" s="1"/>
  <c r="E433" i="1"/>
  <c r="G433" i="1" s="1"/>
  <c r="E432" i="1"/>
  <c r="G432" i="1" s="1"/>
  <c r="E431" i="1"/>
  <c r="G431" i="1" s="1"/>
  <c r="E430" i="1"/>
  <c r="G430" i="1" s="1"/>
  <c r="E429" i="1"/>
  <c r="G429" i="1" s="1"/>
  <c r="E428" i="1"/>
  <c r="G428" i="1" s="1"/>
  <c r="E427" i="1"/>
  <c r="G427" i="1" s="1"/>
  <c r="E426" i="1"/>
  <c r="G426" i="1" s="1"/>
  <c r="E425" i="1"/>
  <c r="G425" i="1" s="1"/>
  <c r="E424" i="1"/>
  <c r="G424" i="1" s="1"/>
  <c r="E423" i="1"/>
  <c r="G423" i="1" s="1"/>
  <c r="E422" i="1"/>
  <c r="G422" i="1" s="1"/>
  <c r="E421" i="1"/>
  <c r="G421" i="1" s="1"/>
  <c r="E420" i="1"/>
  <c r="G420" i="1" s="1"/>
  <c r="E416" i="1"/>
  <c r="G416" i="1" s="1"/>
  <c r="C415" i="1"/>
  <c r="E415" i="1" s="1"/>
  <c r="G415" i="1" s="1"/>
  <c r="E414" i="1"/>
  <c r="G414" i="1" s="1"/>
  <c r="C413" i="1"/>
  <c r="E413" i="1" s="1"/>
  <c r="G413" i="1" s="1"/>
  <c r="E412" i="1"/>
  <c r="G412" i="1" s="1"/>
  <c r="C411" i="1"/>
  <c r="E411" i="1" s="1"/>
  <c r="G411" i="1" s="1"/>
  <c r="C410" i="1"/>
  <c r="E410" i="1" s="1"/>
  <c r="G410" i="1" s="1"/>
  <c r="E409" i="1"/>
  <c r="G409" i="1" s="1"/>
  <c r="C408" i="1"/>
  <c r="E408" i="1" s="1"/>
  <c r="G408" i="1" s="1"/>
  <c r="E407" i="1"/>
  <c r="G407" i="1" s="1"/>
  <c r="E406" i="1"/>
  <c r="G406" i="1" s="1"/>
  <c r="E405" i="1"/>
  <c r="G405" i="1" s="1"/>
  <c r="E404" i="1"/>
  <c r="G404" i="1" s="1"/>
  <c r="E403" i="1"/>
  <c r="G403" i="1" s="1"/>
  <c r="E402" i="1"/>
  <c r="G402" i="1" s="1"/>
  <c r="E401" i="1"/>
  <c r="E400" i="1"/>
  <c r="G400" i="1" s="1"/>
  <c r="F399" i="1"/>
  <c r="D399" i="1"/>
  <c r="B399" i="1"/>
  <c r="E397" i="1"/>
  <c r="G397" i="1" s="1"/>
  <c r="E396" i="1"/>
  <c r="F395" i="1"/>
  <c r="D395" i="1"/>
  <c r="C395" i="1"/>
  <c r="B395" i="1"/>
  <c r="E394" i="1"/>
  <c r="G394" i="1" s="1"/>
  <c r="E393" i="1"/>
  <c r="G393" i="1" s="1"/>
  <c r="F392" i="1"/>
  <c r="D392" i="1"/>
  <c r="C392" i="1"/>
  <c r="B392" i="1"/>
  <c r="C391" i="1"/>
  <c r="E391" i="1" s="1"/>
  <c r="E390" i="1" s="1"/>
  <c r="F390" i="1"/>
  <c r="D390" i="1"/>
  <c r="B390" i="1"/>
  <c r="G389" i="1"/>
  <c r="E389" i="1"/>
  <c r="E388" i="1"/>
  <c r="G388" i="1" s="1"/>
  <c r="E387" i="1"/>
  <c r="E386" i="1"/>
  <c r="G386" i="1" s="1"/>
  <c r="E385" i="1"/>
  <c r="G385" i="1" s="1"/>
  <c r="E384" i="1"/>
  <c r="G384" i="1" s="1"/>
  <c r="F383" i="1"/>
  <c r="D383" i="1"/>
  <c r="C383" i="1"/>
  <c r="B383" i="1"/>
  <c r="E382" i="1"/>
  <c r="F381" i="1"/>
  <c r="D381" i="1"/>
  <c r="C381" i="1"/>
  <c r="B381" i="1"/>
  <c r="E380" i="1"/>
  <c r="G380" i="1" s="1"/>
  <c r="E379" i="1"/>
  <c r="E378" i="1"/>
  <c r="G378" i="1" s="1"/>
  <c r="F377" i="1"/>
  <c r="D377" i="1"/>
  <c r="C377" i="1"/>
  <c r="B377" i="1"/>
  <c r="E375" i="1"/>
  <c r="F374" i="1"/>
  <c r="D374" i="1"/>
  <c r="C374" i="1"/>
  <c r="B374" i="1"/>
  <c r="G373" i="1"/>
  <c r="E373" i="1"/>
  <c r="G372" i="1"/>
  <c r="E372" i="1"/>
  <c r="E371" i="1"/>
  <c r="G371" i="1" s="1"/>
  <c r="E370" i="1"/>
  <c r="G370" i="1" s="1"/>
  <c r="E369" i="1"/>
  <c r="G369" i="1" s="1"/>
  <c r="E368" i="1"/>
  <c r="G368" i="1" s="1"/>
  <c r="E367" i="1"/>
  <c r="G367" i="1" s="1"/>
  <c r="E366" i="1"/>
  <c r="G366" i="1" s="1"/>
  <c r="E365" i="1"/>
  <c r="G365" i="1" s="1"/>
  <c r="E364" i="1"/>
  <c r="G364" i="1" s="1"/>
  <c r="F363" i="1"/>
  <c r="D363" i="1"/>
  <c r="C363" i="1"/>
  <c r="B363" i="1"/>
  <c r="E360" i="1"/>
  <c r="E359" i="1" s="1"/>
  <c r="F359" i="1"/>
  <c r="D359" i="1"/>
  <c r="C359" i="1"/>
  <c r="B359" i="1"/>
  <c r="E358" i="1"/>
  <c r="E357" i="1" s="1"/>
  <c r="F357" i="1"/>
  <c r="D357" i="1"/>
  <c r="C357" i="1"/>
  <c r="B357" i="1"/>
  <c r="G355" i="1"/>
  <c r="E355" i="1"/>
  <c r="G354" i="1"/>
  <c r="E354" i="1"/>
  <c r="F353" i="1"/>
  <c r="G353" i="1" s="1"/>
  <c r="D353" i="1"/>
  <c r="C353" i="1"/>
  <c r="B353" i="1"/>
  <c r="E352" i="1"/>
  <c r="G352" i="1" s="1"/>
  <c r="E351" i="1"/>
  <c r="G351" i="1" s="1"/>
  <c r="E350" i="1"/>
  <c r="G350" i="1" s="1"/>
  <c r="E349" i="1"/>
  <c r="G349" i="1" s="1"/>
  <c r="E348" i="1"/>
  <c r="G348" i="1" s="1"/>
  <c r="E347" i="1"/>
  <c r="G347" i="1" s="1"/>
  <c r="E346" i="1"/>
  <c r="G346" i="1" s="1"/>
  <c r="E345" i="1"/>
  <c r="G345" i="1" s="1"/>
  <c r="E344" i="1"/>
  <c r="G344" i="1" s="1"/>
  <c r="E343" i="1"/>
  <c r="G343" i="1" s="1"/>
  <c r="E342" i="1"/>
  <c r="G342" i="1" s="1"/>
  <c r="G341" i="1"/>
  <c r="E341" i="1"/>
  <c r="E340" i="1"/>
  <c r="G340" i="1" s="1"/>
  <c r="E339" i="1"/>
  <c r="G339" i="1" s="1"/>
  <c r="E338" i="1"/>
  <c r="G338" i="1" s="1"/>
  <c r="E337" i="1"/>
  <c r="G337" i="1" s="1"/>
  <c r="E336" i="1"/>
  <c r="G336" i="1" s="1"/>
  <c r="E335" i="1"/>
  <c r="G335" i="1" s="1"/>
  <c r="G334" i="1"/>
  <c r="E334" i="1"/>
  <c r="F333" i="1"/>
  <c r="D333" i="1"/>
  <c r="C333" i="1"/>
  <c r="B333" i="1"/>
  <c r="E332" i="1"/>
  <c r="E331" i="1" s="1"/>
  <c r="F331" i="1"/>
  <c r="D331" i="1"/>
  <c r="C331" i="1"/>
  <c r="B331" i="1"/>
  <c r="E330" i="1"/>
  <c r="F329" i="1"/>
  <c r="D329" i="1"/>
  <c r="C329" i="1"/>
  <c r="B329" i="1"/>
  <c r="E328" i="1"/>
  <c r="F327" i="1"/>
  <c r="D327" i="1"/>
  <c r="C327" i="1"/>
  <c r="B327" i="1"/>
  <c r="E326" i="1"/>
  <c r="G326" i="1" s="1"/>
  <c r="G325" i="1"/>
  <c r="E325" i="1"/>
  <c r="F324" i="1"/>
  <c r="D324" i="1"/>
  <c r="C324" i="1"/>
  <c r="B324" i="1"/>
  <c r="E323" i="1"/>
  <c r="G323" i="1" s="1"/>
  <c r="E322" i="1"/>
  <c r="G322" i="1" s="1"/>
  <c r="E321" i="1"/>
  <c r="G321" i="1" s="1"/>
  <c r="F320" i="1"/>
  <c r="D320" i="1"/>
  <c r="C320" i="1"/>
  <c r="B320" i="1"/>
  <c r="C318" i="1"/>
  <c r="E318" i="1" s="1"/>
  <c r="F317" i="1"/>
  <c r="D317" i="1"/>
  <c r="B317" i="1"/>
  <c r="C316" i="1"/>
  <c r="E316" i="1" s="1"/>
  <c r="G316" i="1" s="1"/>
  <c r="C315" i="1"/>
  <c r="E315" i="1" s="1"/>
  <c r="G315" i="1" s="1"/>
  <c r="E314" i="1"/>
  <c r="G314" i="1" s="1"/>
  <c r="G313" i="1"/>
  <c r="E313" i="1"/>
  <c r="E312" i="1"/>
  <c r="G312" i="1" s="1"/>
  <c r="E311" i="1"/>
  <c r="G311" i="1" s="1"/>
  <c r="F310" i="1"/>
  <c r="D310" i="1"/>
  <c r="B310" i="1"/>
  <c r="E307" i="1"/>
  <c r="G307" i="1" s="1"/>
  <c r="E306" i="1"/>
  <c r="G306" i="1" s="1"/>
  <c r="E305" i="1"/>
  <c r="G305" i="1" s="1"/>
  <c r="F304" i="1"/>
  <c r="D304" i="1"/>
  <c r="C304" i="1"/>
  <c r="B304" i="1"/>
  <c r="E303" i="1"/>
  <c r="G303" i="1" s="1"/>
  <c r="F302" i="1"/>
  <c r="D302" i="1"/>
  <c r="C302" i="1"/>
  <c r="B302" i="1"/>
  <c r="E301" i="1"/>
  <c r="G301" i="1" s="1"/>
  <c r="E300" i="1"/>
  <c r="G300" i="1" s="1"/>
  <c r="E299" i="1"/>
  <c r="G299" i="1" s="1"/>
  <c r="E298" i="1"/>
  <c r="G298" i="1" s="1"/>
  <c r="E297" i="1"/>
  <c r="G297" i="1" s="1"/>
  <c r="E296" i="1"/>
  <c r="G296" i="1" s="1"/>
  <c r="E295" i="1"/>
  <c r="G295" i="1" s="1"/>
  <c r="E294" i="1"/>
  <c r="E293" i="1"/>
  <c r="G293" i="1" s="1"/>
  <c r="F292" i="1"/>
  <c r="D292" i="1"/>
  <c r="C292" i="1"/>
  <c r="B292" i="1"/>
  <c r="E291" i="1"/>
  <c r="F290" i="1"/>
  <c r="D290" i="1"/>
  <c r="C290" i="1"/>
  <c r="B290" i="1"/>
  <c r="E289" i="1"/>
  <c r="G289" i="1" s="1"/>
  <c r="G288" i="1"/>
  <c r="E288" i="1"/>
  <c r="E287" i="1"/>
  <c r="G287" i="1" s="1"/>
  <c r="E286" i="1"/>
  <c r="G286" i="1" s="1"/>
  <c r="E285" i="1"/>
  <c r="G285" i="1" s="1"/>
  <c r="E284" i="1"/>
  <c r="G284" i="1" s="1"/>
  <c r="E283" i="1"/>
  <c r="G283" i="1" s="1"/>
  <c r="E282" i="1"/>
  <c r="G282" i="1" s="1"/>
  <c r="E281" i="1"/>
  <c r="G281" i="1" s="1"/>
  <c r="E280" i="1"/>
  <c r="G280" i="1" s="1"/>
  <c r="E279" i="1"/>
  <c r="E278" i="1"/>
  <c r="G278" i="1" s="1"/>
  <c r="F277" i="1"/>
  <c r="D277" i="1"/>
  <c r="C277" i="1"/>
  <c r="B277" i="1"/>
  <c r="E276" i="1"/>
  <c r="G276" i="1" s="1"/>
  <c r="E275" i="1"/>
  <c r="G275" i="1" s="1"/>
  <c r="E274" i="1"/>
  <c r="G274" i="1" s="1"/>
  <c r="E273" i="1"/>
  <c r="G273" i="1" s="1"/>
  <c r="E272" i="1"/>
  <c r="G272" i="1" s="1"/>
  <c r="E271" i="1"/>
  <c r="G271" i="1" s="1"/>
  <c r="E270" i="1"/>
  <c r="G270" i="1" s="1"/>
  <c r="E269" i="1"/>
  <c r="G269" i="1" s="1"/>
  <c r="E268" i="1"/>
  <c r="G268" i="1" s="1"/>
  <c r="E267" i="1"/>
  <c r="G267" i="1" s="1"/>
  <c r="E266" i="1"/>
  <c r="G266" i="1" s="1"/>
  <c r="G265" i="1"/>
  <c r="E265" i="1"/>
  <c r="E264" i="1"/>
  <c r="G264" i="1" s="1"/>
  <c r="E263" i="1"/>
  <c r="G263" i="1" s="1"/>
  <c r="G262" i="1"/>
  <c r="E262" i="1"/>
  <c r="E261" i="1"/>
  <c r="G261" i="1" s="1"/>
  <c r="E260" i="1"/>
  <c r="G260" i="1" s="1"/>
  <c r="E259" i="1"/>
  <c r="G259" i="1" s="1"/>
  <c r="E258" i="1"/>
  <c r="G258" i="1" s="1"/>
  <c r="E257" i="1"/>
  <c r="G257" i="1" s="1"/>
  <c r="E256" i="1"/>
  <c r="G256" i="1" s="1"/>
  <c r="E255" i="1"/>
  <c r="G255" i="1" s="1"/>
  <c r="E254" i="1"/>
  <c r="G254" i="1" s="1"/>
  <c r="E253" i="1"/>
  <c r="G253" i="1" s="1"/>
  <c r="E252" i="1"/>
  <c r="G252" i="1" s="1"/>
  <c r="E251" i="1"/>
  <c r="G251" i="1" s="1"/>
  <c r="F250" i="1"/>
  <c r="D250" i="1"/>
  <c r="C250" i="1"/>
  <c r="B250" i="1"/>
  <c r="E249" i="1"/>
  <c r="G249" i="1" s="1"/>
  <c r="E248" i="1"/>
  <c r="G248" i="1" s="1"/>
  <c r="E247" i="1"/>
  <c r="G247" i="1" s="1"/>
  <c r="G246" i="1"/>
  <c r="E246" i="1"/>
  <c r="E245" i="1"/>
  <c r="G245" i="1" s="1"/>
  <c r="G244" i="1"/>
  <c r="E244" i="1"/>
  <c r="E243" i="1"/>
  <c r="G243" i="1" s="1"/>
  <c r="E242" i="1"/>
  <c r="G242" i="1" s="1"/>
  <c r="G241" i="1"/>
  <c r="E241" i="1"/>
  <c r="F240" i="1"/>
  <c r="D240" i="1"/>
  <c r="C240" i="1"/>
  <c r="B240" i="1"/>
  <c r="E239" i="1"/>
  <c r="G239" i="1" s="1"/>
  <c r="E238" i="1"/>
  <c r="G238" i="1" s="1"/>
  <c r="E237" i="1"/>
  <c r="G237" i="1" s="1"/>
  <c r="E236" i="1"/>
  <c r="G236" i="1" s="1"/>
  <c r="E235" i="1"/>
  <c r="G235" i="1" s="1"/>
  <c r="E234" i="1"/>
  <c r="G234" i="1" s="1"/>
  <c r="E233" i="1"/>
  <c r="G233" i="1" s="1"/>
  <c r="E232" i="1"/>
  <c r="G232" i="1" s="1"/>
  <c r="E231" i="1"/>
  <c r="G231" i="1" s="1"/>
  <c r="E230" i="1"/>
  <c r="G230" i="1" s="1"/>
  <c r="E229" i="1"/>
  <c r="G229" i="1" s="1"/>
  <c r="E228" i="1"/>
  <c r="G228" i="1" s="1"/>
  <c r="E227" i="1"/>
  <c r="G227" i="1" s="1"/>
  <c r="E226" i="1"/>
  <c r="G226" i="1" s="1"/>
  <c r="G225" i="1"/>
  <c r="E225" i="1"/>
  <c r="F224" i="1"/>
  <c r="D224" i="1"/>
  <c r="C224" i="1"/>
  <c r="B224" i="1"/>
  <c r="E222" i="1"/>
  <c r="G222" i="1" s="1"/>
  <c r="F221" i="1"/>
  <c r="D221" i="1"/>
  <c r="C221" i="1"/>
  <c r="B221" i="1"/>
  <c r="E220" i="1"/>
  <c r="G220" i="1" s="1"/>
  <c r="E219" i="1"/>
  <c r="G219" i="1" s="1"/>
  <c r="E218" i="1"/>
  <c r="G218" i="1" s="1"/>
  <c r="E217" i="1"/>
  <c r="G217" i="1" s="1"/>
  <c r="E216" i="1"/>
  <c r="G216" i="1" s="1"/>
  <c r="E215" i="1"/>
  <c r="G215" i="1" s="1"/>
  <c r="E214" i="1"/>
  <c r="G214" i="1" s="1"/>
  <c r="E213" i="1"/>
  <c r="G213" i="1" s="1"/>
  <c r="E212" i="1"/>
  <c r="G212" i="1" s="1"/>
  <c r="E211" i="1"/>
  <c r="G211" i="1" s="1"/>
  <c r="E210" i="1"/>
  <c r="G210" i="1" s="1"/>
  <c r="E209" i="1"/>
  <c r="G209" i="1" s="1"/>
  <c r="E208" i="1"/>
  <c r="G208" i="1" s="1"/>
  <c r="E207" i="1"/>
  <c r="G207" i="1" s="1"/>
  <c r="E206" i="1"/>
  <c r="G206" i="1" s="1"/>
  <c r="G205" i="1"/>
  <c r="E205" i="1"/>
  <c r="G204" i="1"/>
  <c r="E204" i="1"/>
  <c r="E203" i="1"/>
  <c r="G203" i="1" s="1"/>
  <c r="E202" i="1"/>
  <c r="G202" i="1" s="1"/>
  <c r="E201" i="1"/>
  <c r="G201" i="1" s="1"/>
  <c r="G200" i="1"/>
  <c r="E200" i="1"/>
  <c r="G199" i="1"/>
  <c r="E199" i="1"/>
  <c r="E198" i="1"/>
  <c r="G198" i="1" s="1"/>
  <c r="E197" i="1"/>
  <c r="G197" i="1" s="1"/>
  <c r="E196" i="1"/>
  <c r="G196" i="1" s="1"/>
  <c r="E195" i="1"/>
  <c r="G195" i="1" s="1"/>
  <c r="E194" i="1"/>
  <c r="G194" i="1" s="1"/>
  <c r="E193" i="1"/>
  <c r="G193" i="1" s="1"/>
  <c r="E192" i="1"/>
  <c r="G192" i="1" s="1"/>
  <c r="E191" i="1"/>
  <c r="G191" i="1" s="1"/>
  <c r="E190" i="1"/>
  <c r="G190" i="1" s="1"/>
  <c r="G189" i="1"/>
  <c r="E189" i="1"/>
  <c r="E188" i="1"/>
  <c r="G188" i="1" s="1"/>
  <c r="E187" i="1"/>
  <c r="G187" i="1" s="1"/>
  <c r="E186" i="1"/>
  <c r="G186" i="1" s="1"/>
  <c r="E185" i="1"/>
  <c r="G185" i="1" s="1"/>
  <c r="E184" i="1"/>
  <c r="G184" i="1" s="1"/>
  <c r="E183" i="1"/>
  <c r="G183" i="1" s="1"/>
  <c r="E182" i="1"/>
  <c r="G182" i="1" s="1"/>
  <c r="E181" i="1"/>
  <c r="G181" i="1" s="1"/>
  <c r="E180" i="1"/>
  <c r="G180" i="1" s="1"/>
  <c r="E179" i="1"/>
  <c r="G179" i="1" s="1"/>
  <c r="E178" i="1"/>
  <c r="G178" i="1" s="1"/>
  <c r="E177" i="1"/>
  <c r="G177" i="1" s="1"/>
  <c r="E176" i="1"/>
  <c r="G176" i="1" s="1"/>
  <c r="E175" i="1"/>
  <c r="G175" i="1" s="1"/>
  <c r="E174" i="1"/>
  <c r="G174" i="1" s="1"/>
  <c r="E173" i="1"/>
  <c r="G173" i="1" s="1"/>
  <c r="E172" i="1"/>
  <c r="G172" i="1" s="1"/>
  <c r="E171" i="1"/>
  <c r="G171" i="1" s="1"/>
  <c r="G170" i="1"/>
  <c r="E170" i="1"/>
  <c r="E169" i="1"/>
  <c r="G169" i="1" s="1"/>
  <c r="G168" i="1"/>
  <c r="E168" i="1"/>
  <c r="E167" i="1"/>
  <c r="G167" i="1" s="1"/>
  <c r="E166" i="1"/>
  <c r="G166" i="1" s="1"/>
  <c r="E165" i="1"/>
  <c r="G165" i="1" s="1"/>
  <c r="E164" i="1"/>
  <c r="G164" i="1" s="1"/>
  <c r="E163" i="1"/>
  <c r="G163" i="1" s="1"/>
  <c r="E162" i="1"/>
  <c r="G162" i="1" s="1"/>
  <c r="E161" i="1"/>
  <c r="G161" i="1" s="1"/>
  <c r="E160" i="1"/>
  <c r="G160" i="1" s="1"/>
  <c r="E159" i="1"/>
  <c r="G159" i="1" s="1"/>
  <c r="F158" i="1"/>
  <c r="D158" i="1"/>
  <c r="C158" i="1"/>
  <c r="B158" i="1"/>
  <c r="E157" i="1"/>
  <c r="G157" i="1" s="1"/>
  <c r="E156" i="1"/>
  <c r="G156" i="1" s="1"/>
  <c r="F155" i="1"/>
  <c r="D155" i="1"/>
  <c r="C155" i="1"/>
  <c r="B155" i="1"/>
  <c r="E154" i="1"/>
  <c r="G154" i="1" s="1"/>
  <c r="E153" i="1"/>
  <c r="G153" i="1" s="1"/>
  <c r="E152" i="1"/>
  <c r="G152" i="1" s="1"/>
  <c r="E151" i="1"/>
  <c r="G151" i="1" s="1"/>
  <c r="E150" i="1"/>
  <c r="G150" i="1" s="1"/>
  <c r="E149" i="1"/>
  <c r="E148" i="1"/>
  <c r="G148" i="1" s="1"/>
  <c r="F147" i="1"/>
  <c r="D147" i="1"/>
  <c r="C147" i="1"/>
  <c r="B147" i="1"/>
  <c r="G146" i="1"/>
  <c r="E146" i="1"/>
  <c r="E145" i="1"/>
  <c r="G145" i="1" s="1"/>
  <c r="E144" i="1"/>
  <c r="G144" i="1" s="1"/>
  <c r="E143" i="1"/>
  <c r="G143" i="1" s="1"/>
  <c r="E142" i="1"/>
  <c r="G142" i="1" s="1"/>
  <c r="E141" i="1"/>
  <c r="G141" i="1" s="1"/>
  <c r="E140" i="1"/>
  <c r="G140" i="1" s="1"/>
  <c r="E139" i="1"/>
  <c r="G139" i="1" s="1"/>
  <c r="E138" i="1"/>
  <c r="G138" i="1" s="1"/>
  <c r="G137" i="1"/>
  <c r="E137" i="1"/>
  <c r="E136" i="1"/>
  <c r="G136" i="1" s="1"/>
  <c r="E135" i="1"/>
  <c r="G135" i="1" s="1"/>
  <c r="E134" i="1"/>
  <c r="G134" i="1" s="1"/>
  <c r="E133" i="1"/>
  <c r="G133" i="1" s="1"/>
  <c r="E132" i="1"/>
  <c r="G132" i="1" s="1"/>
  <c r="E131" i="1"/>
  <c r="G131" i="1" s="1"/>
  <c r="E130" i="1"/>
  <c r="G130" i="1" s="1"/>
  <c r="E129" i="1"/>
  <c r="E128" i="1"/>
  <c r="G128" i="1" s="1"/>
  <c r="F127" i="1"/>
  <c r="D127" i="1"/>
  <c r="C127" i="1"/>
  <c r="B127" i="1"/>
  <c r="E126" i="1"/>
  <c r="G126" i="1" s="1"/>
  <c r="G125" i="1"/>
  <c r="E125" i="1"/>
  <c r="E124" i="1"/>
  <c r="G124" i="1" s="1"/>
  <c r="G123" i="1"/>
  <c r="E123" i="1"/>
  <c r="E122" i="1"/>
  <c r="G122" i="1" s="1"/>
  <c r="E121" i="1"/>
  <c r="G121" i="1" s="1"/>
  <c r="E120" i="1"/>
  <c r="G120" i="1" s="1"/>
  <c r="E119" i="1"/>
  <c r="G119" i="1" s="1"/>
  <c r="E118" i="1"/>
  <c r="G118" i="1" s="1"/>
  <c r="E117" i="1"/>
  <c r="G117" i="1" s="1"/>
  <c r="E116" i="1"/>
  <c r="G116" i="1" s="1"/>
  <c r="E115" i="1"/>
  <c r="G115" i="1" s="1"/>
  <c r="E114" i="1"/>
  <c r="G114" i="1" s="1"/>
  <c r="F113" i="1"/>
  <c r="D113" i="1"/>
  <c r="C113" i="1"/>
  <c r="B113" i="1"/>
  <c r="E112" i="1"/>
  <c r="G112" i="1" s="1"/>
  <c r="E111" i="1"/>
  <c r="G111" i="1" s="1"/>
  <c r="E110" i="1"/>
  <c r="G110" i="1" s="1"/>
  <c r="E109" i="1"/>
  <c r="G109" i="1" s="1"/>
  <c r="E108" i="1"/>
  <c r="G108" i="1" s="1"/>
  <c r="E107" i="1"/>
  <c r="G107" i="1" s="1"/>
  <c r="E106" i="1"/>
  <c r="G106" i="1" s="1"/>
  <c r="E105" i="1"/>
  <c r="F104" i="1"/>
  <c r="D104" i="1"/>
  <c r="C104" i="1"/>
  <c r="B104" i="1"/>
  <c r="E103" i="1"/>
  <c r="G103" i="1" s="1"/>
  <c r="E102" i="1"/>
  <c r="F101" i="1"/>
  <c r="D101" i="1"/>
  <c r="C101" i="1"/>
  <c r="B101" i="1"/>
  <c r="G100" i="1"/>
  <c r="E100" i="1"/>
  <c r="E99" i="1"/>
  <c r="G99" i="1" s="1"/>
  <c r="E98" i="1"/>
  <c r="G98" i="1" s="1"/>
  <c r="E97" i="1"/>
  <c r="G97" i="1" s="1"/>
  <c r="E96" i="1"/>
  <c r="G96" i="1" s="1"/>
  <c r="G95" i="1"/>
  <c r="E95" i="1"/>
  <c r="E94" i="1"/>
  <c r="G94" i="1" s="1"/>
  <c r="E93" i="1"/>
  <c r="G93" i="1" s="1"/>
  <c r="E92" i="1"/>
  <c r="G92" i="1" s="1"/>
  <c r="E91" i="1"/>
  <c r="G91" i="1" s="1"/>
  <c r="E90" i="1"/>
  <c r="G90" i="1" s="1"/>
  <c r="E89" i="1"/>
  <c r="G89" i="1" s="1"/>
  <c r="E88" i="1"/>
  <c r="G88" i="1" s="1"/>
  <c r="E87" i="1"/>
  <c r="G87" i="1" s="1"/>
  <c r="F86" i="1"/>
  <c r="D86" i="1"/>
  <c r="C86" i="1"/>
  <c r="B86" i="1"/>
  <c r="E85" i="1"/>
  <c r="G85" i="1" s="1"/>
  <c r="E84" i="1"/>
  <c r="G84" i="1" s="1"/>
  <c r="E83" i="1"/>
  <c r="G83" i="1" s="1"/>
  <c r="E82" i="1"/>
  <c r="G82" i="1" s="1"/>
  <c r="G81" i="1"/>
  <c r="E81" i="1"/>
  <c r="E80" i="1"/>
  <c r="G80" i="1" s="1"/>
  <c r="G79" i="1"/>
  <c r="E79" i="1"/>
  <c r="E78" i="1"/>
  <c r="G78" i="1" s="1"/>
  <c r="E77" i="1"/>
  <c r="G77" i="1" s="1"/>
  <c r="E76" i="1"/>
  <c r="G76" i="1" s="1"/>
  <c r="E75" i="1"/>
  <c r="G75" i="1" s="1"/>
  <c r="E74" i="1"/>
  <c r="G74" i="1" s="1"/>
  <c r="E73" i="1"/>
  <c r="G73" i="1" s="1"/>
  <c r="E72" i="1"/>
  <c r="G72" i="1" s="1"/>
  <c r="E71" i="1"/>
  <c r="G71" i="1" s="1"/>
  <c r="E70" i="1"/>
  <c r="G70" i="1" s="1"/>
  <c r="E69" i="1"/>
  <c r="G69" i="1" s="1"/>
  <c r="E68" i="1"/>
  <c r="G68" i="1" s="1"/>
  <c r="F67" i="1"/>
  <c r="D67" i="1"/>
  <c r="C67" i="1"/>
  <c r="B67" i="1"/>
  <c r="E66" i="1"/>
  <c r="G66" i="1" s="1"/>
  <c r="E65" i="1"/>
  <c r="G65" i="1" s="1"/>
  <c r="E64" i="1"/>
  <c r="G64" i="1" s="1"/>
  <c r="E63" i="1"/>
  <c r="G63" i="1" s="1"/>
  <c r="E62" i="1"/>
  <c r="G62" i="1" s="1"/>
  <c r="E61" i="1"/>
  <c r="G61" i="1" s="1"/>
  <c r="E60" i="1"/>
  <c r="G60" i="1" s="1"/>
  <c r="E59" i="1"/>
  <c r="G59" i="1" s="1"/>
  <c r="G58" i="1"/>
  <c r="E58" i="1"/>
  <c r="E57" i="1"/>
  <c r="G57" i="1" s="1"/>
  <c r="E56" i="1"/>
  <c r="G56" i="1" s="1"/>
  <c r="G55" i="1"/>
  <c r="E55" i="1"/>
  <c r="F54" i="1"/>
  <c r="D54" i="1"/>
  <c r="C54" i="1"/>
  <c r="B54" i="1"/>
  <c r="G51" i="1"/>
  <c r="E51" i="1"/>
  <c r="E50" i="1" s="1"/>
  <c r="F50" i="1"/>
  <c r="G50" i="1" s="1"/>
  <c r="D50" i="1"/>
  <c r="C50" i="1"/>
  <c r="B50" i="1"/>
  <c r="C49" i="1"/>
  <c r="E48" i="1"/>
  <c r="G48" i="1" s="1"/>
  <c r="E47" i="1"/>
  <c r="G47" i="1" s="1"/>
  <c r="C46" i="1"/>
  <c r="E46" i="1" s="1"/>
  <c r="G46" i="1" s="1"/>
  <c r="E45" i="1"/>
  <c r="G45" i="1" s="1"/>
  <c r="F44" i="1"/>
  <c r="D44" i="1"/>
  <c r="B44" i="1"/>
  <c r="E41" i="1"/>
  <c r="G41" i="1" s="1"/>
  <c r="E40" i="1"/>
  <c r="G40" i="1" s="1"/>
  <c r="E39" i="1"/>
  <c r="G39" i="1" s="1"/>
  <c r="F38" i="1"/>
  <c r="D38" i="1"/>
  <c r="C38" i="1"/>
  <c r="B38" i="1"/>
  <c r="E37" i="1"/>
  <c r="G37" i="1" s="1"/>
  <c r="E36" i="1"/>
  <c r="G36" i="1" s="1"/>
  <c r="E35" i="1"/>
  <c r="G35" i="1" s="1"/>
  <c r="E34" i="1"/>
  <c r="E33" i="1"/>
  <c r="G33" i="1" s="1"/>
  <c r="F32" i="1"/>
  <c r="D32" i="1"/>
  <c r="C32" i="1"/>
  <c r="B32" i="1"/>
  <c r="G31" i="1"/>
  <c r="E31" i="1"/>
  <c r="E30" i="1"/>
  <c r="F29" i="1"/>
  <c r="D29" i="1"/>
  <c r="C29" i="1"/>
  <c r="B29" i="1"/>
  <c r="E28" i="1"/>
  <c r="G28" i="1" s="1"/>
  <c r="E27" i="1"/>
  <c r="G27" i="1" s="1"/>
  <c r="E26" i="1"/>
  <c r="G26" i="1" s="1"/>
  <c r="E25" i="1"/>
  <c r="G25" i="1" s="1"/>
  <c r="E24" i="1"/>
  <c r="G24" i="1" s="1"/>
  <c r="F23" i="1"/>
  <c r="D23" i="1"/>
  <c r="C23" i="1"/>
  <c r="B23" i="1"/>
  <c r="E21" i="1"/>
  <c r="G21" i="1" s="1"/>
  <c r="E20" i="1"/>
  <c r="G20" i="1" s="1"/>
  <c r="F19" i="1"/>
  <c r="D19" i="1"/>
  <c r="C19" i="1"/>
  <c r="B19" i="1"/>
  <c r="E18" i="1"/>
  <c r="G18" i="1" s="1"/>
  <c r="E17" i="1"/>
  <c r="G17" i="1" s="1"/>
  <c r="E16" i="1"/>
  <c r="G16" i="1" s="1"/>
  <c r="E15" i="1"/>
  <c r="G15" i="1" s="1"/>
  <c r="E14" i="1"/>
  <c r="G14" i="1" s="1"/>
  <c r="F13" i="1"/>
  <c r="D13" i="1"/>
  <c r="C13" i="1"/>
  <c r="B13" i="1"/>
  <c r="E12" i="1"/>
  <c r="G12" i="1" s="1"/>
  <c r="F11" i="1"/>
  <c r="D11" i="1"/>
  <c r="C11" i="1"/>
  <c r="B11" i="1"/>
  <c r="C399" i="1" l="1"/>
  <c r="D362" i="1"/>
  <c r="F223" i="1"/>
  <c r="C44" i="1"/>
  <c r="C43" i="1" s="1"/>
  <c r="C42" i="1" s="1"/>
  <c r="F43" i="1"/>
  <c r="F42" i="1" s="1"/>
  <c r="E155" i="1"/>
  <c r="G155" i="1" s="1"/>
  <c r="B309" i="1"/>
  <c r="B308" i="1" s="1"/>
  <c r="C317" i="1"/>
  <c r="C356" i="1"/>
  <c r="C442" i="1"/>
  <c r="C390" i="1"/>
  <c r="C376" i="1" s="1"/>
  <c r="E442" i="1"/>
  <c r="G442" i="1" s="1"/>
  <c r="D43" i="1"/>
  <c r="D42" i="1" s="1"/>
  <c r="E353" i="1"/>
  <c r="G390" i="1"/>
  <c r="B223" i="1"/>
  <c r="G360" i="1"/>
  <c r="B376" i="1"/>
  <c r="E13" i="1"/>
  <c r="G13" i="1" s="1"/>
  <c r="C22" i="1"/>
  <c r="C10" i="1" s="1"/>
  <c r="B22" i="1"/>
  <c r="B10" i="1" s="1"/>
  <c r="E32" i="1"/>
  <c r="G32" i="1" s="1"/>
  <c r="E101" i="1"/>
  <c r="G101" i="1" s="1"/>
  <c r="C223" i="1"/>
  <c r="E356" i="1"/>
  <c r="E240" i="1"/>
  <c r="G240" i="1" s="1"/>
  <c r="D22" i="1"/>
  <c r="D10" i="1" s="1"/>
  <c r="G332" i="1"/>
  <c r="F319" i="1"/>
  <c r="C362" i="1"/>
  <c r="E454" i="1"/>
  <c r="G454" i="1" s="1"/>
  <c r="G318" i="1"/>
  <c r="E317" i="1"/>
  <c r="G317" i="1" s="1"/>
  <c r="G105" i="1"/>
  <c r="E104" i="1"/>
  <c r="G104" i="1" s="1"/>
  <c r="D53" i="1"/>
  <c r="C319" i="1"/>
  <c r="E158" i="1"/>
  <c r="G158" i="1" s="1"/>
  <c r="D319" i="1"/>
  <c r="G330" i="1"/>
  <c r="E329" i="1"/>
  <c r="G329" i="1" s="1"/>
  <c r="G358" i="1"/>
  <c r="E474" i="1"/>
  <c r="G474" i="1" s="1"/>
  <c r="E11" i="1"/>
  <c r="G11" i="1" s="1"/>
  <c r="F22" i="1"/>
  <c r="F10" i="1" s="1"/>
  <c r="G102" i="1"/>
  <c r="C53" i="1"/>
  <c r="E147" i="1"/>
  <c r="G147" i="1" s="1"/>
  <c r="E302" i="1"/>
  <c r="G302" i="1" s="1"/>
  <c r="D356" i="1"/>
  <c r="B398" i="1"/>
  <c r="E479" i="1"/>
  <c r="G479" i="1" s="1"/>
  <c r="B319" i="1"/>
  <c r="E324" i="1"/>
  <c r="G324" i="1" s="1"/>
  <c r="F398" i="1"/>
  <c r="D398" i="1"/>
  <c r="B43" i="1"/>
  <c r="B42" i="1" s="1"/>
  <c r="E127" i="1"/>
  <c r="G127" i="1" s="1"/>
  <c r="D223" i="1"/>
  <c r="D309" i="1"/>
  <c r="D308" i="1" s="1"/>
  <c r="B356" i="1"/>
  <c r="B362" i="1"/>
  <c r="E476" i="1"/>
  <c r="G476" i="1" s="1"/>
  <c r="E504" i="1"/>
  <c r="G504" i="1" s="1"/>
  <c r="G30" i="1"/>
  <c r="E29" i="1"/>
  <c r="G29" i="1" s="1"/>
  <c r="E54" i="1"/>
  <c r="F309" i="1"/>
  <c r="F356" i="1"/>
  <c r="G357" i="1"/>
  <c r="G387" i="1"/>
  <c r="E383" i="1"/>
  <c r="G383" i="1" s="1"/>
  <c r="E19" i="1"/>
  <c r="G19" i="1" s="1"/>
  <c r="E49" i="1"/>
  <c r="E44" i="1" s="1"/>
  <c r="E43" i="1" s="1"/>
  <c r="B53" i="1"/>
  <c r="F53" i="1"/>
  <c r="E113" i="1"/>
  <c r="G113" i="1" s="1"/>
  <c r="G149" i="1"/>
  <c r="E292" i="1"/>
  <c r="G292" i="1" s="1"/>
  <c r="G294" i="1"/>
  <c r="G328" i="1"/>
  <c r="E327" i="1"/>
  <c r="G327" i="1" s="1"/>
  <c r="G401" i="1"/>
  <c r="E399" i="1"/>
  <c r="C488" i="1"/>
  <c r="E502" i="1"/>
  <c r="G502" i="1" s="1"/>
  <c r="E23" i="1"/>
  <c r="G34" i="1"/>
  <c r="G129" i="1"/>
  <c r="E221" i="1"/>
  <c r="G221" i="1" s="1"/>
  <c r="E250" i="1"/>
  <c r="G250" i="1" s="1"/>
  <c r="E310" i="1"/>
  <c r="F362" i="1"/>
  <c r="C481" i="1"/>
  <c r="E484" i="1"/>
  <c r="G484" i="1" s="1"/>
  <c r="E38" i="1"/>
  <c r="G38" i="1" s="1"/>
  <c r="E67" i="1"/>
  <c r="G67" i="1" s="1"/>
  <c r="E86" i="1"/>
  <c r="G86" i="1" s="1"/>
  <c r="E224" i="1"/>
  <c r="G279" i="1"/>
  <c r="E277" i="1"/>
  <c r="G277" i="1" s="1"/>
  <c r="G291" i="1"/>
  <c r="E290" i="1"/>
  <c r="G290" i="1" s="1"/>
  <c r="F376" i="1"/>
  <c r="G382" i="1"/>
  <c r="E381" i="1"/>
  <c r="G381" i="1" s="1"/>
  <c r="E395" i="1"/>
  <c r="G395" i="1" s="1"/>
  <c r="G396" i="1"/>
  <c r="E465" i="1"/>
  <c r="G465" i="1" s="1"/>
  <c r="C458" i="1"/>
  <c r="E304" i="1"/>
  <c r="G304" i="1" s="1"/>
  <c r="E320" i="1"/>
  <c r="E363" i="1"/>
  <c r="G363" i="1" s="1"/>
  <c r="D376" i="1"/>
  <c r="E392" i="1"/>
  <c r="G392" i="1" s="1"/>
  <c r="E450" i="1"/>
  <c r="G450" i="1" s="1"/>
  <c r="G331" i="1"/>
  <c r="G359" i="1"/>
  <c r="C310" i="1"/>
  <c r="E333" i="1"/>
  <c r="G333" i="1" s="1"/>
  <c r="G375" i="1"/>
  <c r="E374" i="1"/>
  <c r="G374" i="1" s="1"/>
  <c r="G379" i="1"/>
  <c r="E377" i="1"/>
  <c r="G391" i="1"/>
  <c r="B361" i="1" l="1"/>
  <c r="G44" i="1"/>
  <c r="E458" i="1"/>
  <c r="G458" i="1" s="1"/>
  <c r="C309" i="1"/>
  <c r="C308" i="1" s="1"/>
  <c r="D361" i="1"/>
  <c r="C398" i="1"/>
  <c r="C361" i="1" s="1"/>
  <c r="G356" i="1"/>
  <c r="E473" i="1"/>
  <c r="G473" i="1" s="1"/>
  <c r="B52" i="1"/>
  <c r="B9" i="1" s="1"/>
  <c r="B8" i="1" s="1"/>
  <c r="C52" i="1"/>
  <c r="D52" i="1"/>
  <c r="D9" i="1" s="1"/>
  <c r="E376" i="1"/>
  <c r="G376" i="1" s="1"/>
  <c r="E42" i="1"/>
  <c r="G42" i="1" s="1"/>
  <c r="G43" i="1"/>
  <c r="E223" i="1"/>
  <c r="G223" i="1" s="1"/>
  <c r="G224" i="1"/>
  <c r="G377" i="1"/>
  <c r="E22" i="1"/>
  <c r="G22" i="1" s="1"/>
  <c r="G23" i="1"/>
  <c r="E53" i="1"/>
  <c r="G53" i="1" s="1"/>
  <c r="E362" i="1"/>
  <c r="G362" i="1" s="1"/>
  <c r="E481" i="1"/>
  <c r="G481" i="1" s="1"/>
  <c r="E488" i="1"/>
  <c r="G488" i="1" s="1"/>
  <c r="F52" i="1"/>
  <c r="G310" i="1"/>
  <c r="E309" i="1"/>
  <c r="E308" i="1" s="1"/>
  <c r="E319" i="1"/>
  <c r="G319" i="1" s="1"/>
  <c r="G320" i="1"/>
  <c r="G399" i="1"/>
  <c r="F361" i="1"/>
  <c r="G54" i="1"/>
  <c r="F308" i="1"/>
  <c r="D8" i="1" l="1"/>
  <c r="C9" i="1"/>
  <c r="C8" i="1" s="1"/>
  <c r="E52" i="1"/>
  <c r="E398" i="1"/>
  <c r="G398" i="1" s="1"/>
  <c r="G309" i="1"/>
  <c r="G308" i="1"/>
  <c r="E10" i="1"/>
  <c r="G52" i="1"/>
  <c r="F9" i="1"/>
  <c r="E361" i="1" l="1"/>
  <c r="G361" i="1" s="1"/>
  <c r="F8" i="1"/>
  <c r="E9" i="1"/>
  <c r="G10" i="1"/>
  <c r="E8" i="1" l="1"/>
  <c r="G9" i="1"/>
  <c r="G8" i="1" l="1"/>
</calcChain>
</file>

<file path=xl/sharedStrings.xml><?xml version="1.0" encoding="utf-8"?>
<sst xmlns="http://schemas.openxmlformats.org/spreadsheetml/2006/main" count="518" uniqueCount="509">
  <si>
    <t>GOBIERNO DEL ESTADO DE MICHOACAN DE OCAMPO</t>
  </si>
  <si>
    <t>ESTADO ANALÍTICO DE LOS INGRESOS DEVENGADOS  COMPARADO CON SU ESTIMACION ANUAL MODIFICADA</t>
  </si>
  <si>
    <t xml:space="preserve">  DEL 1o  DE ENERO AL 30 DE SEPTIEMBRE DEL AÑO 2024</t>
  </si>
  <si>
    <t>(Pesos)</t>
  </si>
  <si>
    <t>C O N C E P T O</t>
  </si>
  <si>
    <t>ESTIMACION ORIGINAL DE INGRESOS ANUAL</t>
  </si>
  <si>
    <t>AMPLIACIONES Y REDUCCIONES</t>
  </si>
  <si>
    <t>REFRENDOS FEDERALES Y ESTATALES 2023</t>
  </si>
  <si>
    <t xml:space="preserve">ESTIMACIÓN DE INGRESOS ANUAL MODIFICADA 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</si>
  <si>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</si>
  <si>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</si>
  <si>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</si>
  <si>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</si>
  <si>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</si>
  <si>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</si>
  <si>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 xml:space="preserve">IMPUESTO SOBRE LOTERIAS, RIFAS, SORTEOS Y CONCURSOS </t>
  </si>
  <si>
    <t xml:space="preserve">IMPUESTOS SOBRE LA PRODUCCION, EL CONSUMO Y LAS TRANSACCIONES </t>
  </si>
  <si>
    <t xml:space="preserve">IMPUESTO SOBRE ENAJENACION DE VEHICULOS DE MOTOR USADOS </t>
  </si>
  <si>
    <t xml:space="preserve">IMPUESTO SOBRE SERVICIOS DE HOSPEDAJE </t>
  </si>
  <si>
    <t>A LA VENTA FINAL BEBIDAS  CON  CONTENIDO ALCOHÓLICO</t>
  </si>
  <si>
    <t>IMPUESTO A LA EROGACIÓN EN JUEGOS CON APUESTAS</t>
  </si>
  <si>
    <t xml:space="preserve">IMPUESTOS SOBRE NOMINA Y ASIMILABLES </t>
  </si>
  <si>
    <t xml:space="preserve">IMPUESTO SOBRE EROGACIONES POR REMUNERACION AL TRABAJO PERSONAL, PRESTADO BAJO LA DIRECCION Y DEPENDENCIA DE UN PATRON </t>
  </si>
  <si>
    <t>IMPUESTO SOBRE EROGACIONES POR REMUNERACION AL TRABAJO PERSONAL, PRESTADO BAJO LA DIRECCION Y DEPENDENCIA DE UN PATRON  (EJERCICIOS ANTERIORES 2%)</t>
  </si>
  <si>
    <t xml:space="preserve">ACCESORIOS </t>
  </si>
  <si>
    <t xml:space="preserve">RECARGOS </t>
  </si>
  <si>
    <t>RECARGOS IMPUESTO SOBRE SERVICIO DE HOSPEDAJE</t>
  </si>
  <si>
    <t>RECARGOS POR PRORROGA O PAGO EN PARCIALIDADES</t>
  </si>
  <si>
    <t>RECARGOS DEL IMPUESTOS A LA EROGACION EN JUEGOS CON APUESTAS</t>
  </si>
  <si>
    <t>MULTAS DE IMPUESTOS ESTATALES</t>
  </si>
  <si>
    <t>MULTAS IMPUESTO SOBRE ENAJENACION DE VEHICULOS DE MOTOR USADOS</t>
  </si>
  <si>
    <t>MULTAS IMPUESTO SOBRE SERVICIO DE HOSPEDAJE</t>
  </si>
  <si>
    <t>ACTUALIZACION DE IMPUESTOS ESTATALES</t>
  </si>
  <si>
    <t>ACTUALIZACION IMPUESTO SOBRE ENAJENACION DE VEHICULOS DE MOTOR USADOS</t>
  </si>
  <si>
    <t>ACTUALIZACION IMPUESTO SOBRE SERVICIO DE HOSPEDAJE</t>
  </si>
  <si>
    <t>ACTUALIZACION  IMPUESTO SOBRE EROGACION  POR REMUNERACION AL TRABAJO  PERSONAL PRESTACION  2%/NOMINA</t>
  </si>
  <si>
    <t>ACTUALIZACION DEL IMPUESTO A LA EROGACIONES EN JUEGOS CON APUESTAS</t>
  </si>
  <si>
    <t>INGRESOS NO COMPRENDIDOS EN LAS FRACCIONES DE LA LEY DE INGRESOS CAUSADOS EN EJERCICIOS FISCALES ANTERIORES PENDIENTES DE LIQUIDACIÓN O PAGO</t>
  </si>
  <si>
    <t xml:space="preserve">IMPUESTOS NO COMPRENDIDOS EN LAS FRACCIONES DE LA LEY DE INGRESOS CAUSADOS EN EJERCICIOS FISCALES ANTERIORES PENDIENTES DE LIQUIDACION O PAGO DE TENENCIA Y USO DE VEHICULOS </t>
  </si>
  <si>
    <t xml:space="preserve">ACTUALIZACION IMPUESTO SOBRE TENENCIA Y USO DE VEHICULOS </t>
  </si>
  <si>
    <t xml:space="preserve">RECARGOS IMPUESTO SOBRE TENENCIA Y USO DE VEHICULOS </t>
  </si>
  <si>
    <t>CONTRIBUCIONES DE MEJORAS</t>
  </si>
  <si>
    <t xml:space="preserve">DE APORTACION POR MEJORAS </t>
  </si>
  <si>
    <t xml:space="preserve">APORTACION DE MUNICIPIOS </t>
  </si>
  <si>
    <t>APORTACION DE MUNICIPIOS PARA CONSTRUCCION DE REDES DE AGUA</t>
  </si>
  <si>
    <t xml:space="preserve">APORTACIONES DE MUNICIPIO TRASLADO DE MAQUINARIA SCOP </t>
  </si>
  <si>
    <t>APORTACION DE MUNICIPIOS FORTAPAZ</t>
  </si>
  <si>
    <t xml:space="preserve"> APORTACION  MUNICIPAL PARA OBRA REHABILITACION  PISTA AERÓDROMO DE ZAMORA</t>
  </si>
  <si>
    <t>COMISION ESTATAL DEL AGUA Y GESTION DE CUENCAS</t>
  </si>
  <si>
    <t>PRODUCTOS NO COMPRENDIDOS EN FRACCION DE LEY DE INGRESOS</t>
  </si>
  <si>
    <t xml:space="preserve">DERECHOS POR PRESTACION DE SERVICIOS </t>
  </si>
  <si>
    <t>DERECHOS POR LA PRESTACION DE SERVICIOS ESTATALES</t>
  </si>
  <si>
    <t xml:space="preserve">POR SERVICIOS DE PROTECCIÓN AMBIENTAL Y DESARROLLO TERRITORIAL </t>
  </si>
  <si>
    <t>DICTAMENES DE USO DEL SUELO</t>
  </si>
  <si>
    <t>AUTORIZACION DE FRACCIONAMIENTOS, CONDOMINIOS</t>
  </si>
  <si>
    <t>OTROS SERVICIOS URBANISTICOS Y DE ASENTAMIENTO HUMANO</t>
  </si>
  <si>
    <t>RECTIFICACION DE AUTORIZACIONES</t>
  </si>
  <si>
    <t>AUTORIZACION DE  SUBDIVICIONES Y FUSIONES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</si>
  <si>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</si>
  <si>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</si>
  <si>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</si>
  <si>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</si>
  <si>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</si>
  <si>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EXPEDICION DE ACTUALIZACION  DE LICENCIA AMBIENTAL UNICA</t>
  </si>
  <si>
    <t>POR LA VALIDACION DE DICTAMENES DE DAÑO AMBIENTAL</t>
  </si>
  <si>
    <t>SERVICIOS DE TRANSPORTE PUBLICO</t>
  </si>
  <si>
    <t>PAGO ANUAL DE CONCESIONES</t>
  </si>
  <si>
    <t>RENOVACION ANUAL DE CONCESIONES DE SERVICIO PÚBLICO</t>
  </si>
  <si>
    <t>REFRENDO ANUAL DE CALCOMANIAS</t>
  </si>
  <si>
    <t>REPOSICION DE TARJETAS DE CIRCULACION</t>
  </si>
  <si>
    <t>CANJE GENERAL DE PLACAS</t>
  </si>
  <si>
    <t>DOTACION Y REPOSICION DE PLACAS</t>
  </si>
  <si>
    <t>POR LA EXPEDICIÓN DE CONCESIÓN, POR COPIAS CERTIFICADAS DE EXPEDIENTES</t>
  </si>
  <si>
    <t>EXPEDICION DE PERMISOS EMERGENTES DE SERVICIO PÚBLICO</t>
  </si>
  <si>
    <t>EXPEDICION, REPOSICION Y RENOVACION DEL TÍTULO DE CONCESIONES</t>
  </si>
  <si>
    <t>POR LA EXPEDICIÓN DE CONSTANCIAS QUE ACREDITEN EL USO VEHICULO</t>
  </si>
  <si>
    <t>POR BAJA DE VEHÍCULO DEL SERVICIO PÚBLICO, POR CAMBIO DE UNIDAD, POR ROBO O DESTRUCCIÓN</t>
  </si>
  <si>
    <t>EXPEDICIÓN DE CERTIFICADO DE INTERÉS PARTICULAR</t>
  </si>
  <si>
    <t>TRANSFERENCIA DE CONCESIÓN DE TRANSPORTE PÚBLICO POR SUCESIÓN</t>
  </si>
  <si>
    <t>CAMBIO DE MODALIDAD DE CONCESIÓN DE TRANSPORTE PÚBLICO</t>
  </si>
  <si>
    <t>CAMBIO DE ADSCRIPCIÓN CLASIFICACIÓN DE LOCALIDADES</t>
  </si>
  <si>
    <t>PERMISO PARA SERVICIO DE TRANSPORTE ESCOLAR Y EMPRESAS</t>
  </si>
  <si>
    <t>PLATAFORMA INFORMATICA CONCESIÓN AUTOS DE ALQUILER</t>
  </si>
  <si>
    <t>POR SERVICIO DE TRANSPORTE PUBLICO FRACC XII OTRO SERVICIO</t>
  </si>
  <si>
    <t>SERVICIOS DE TRANSPORTE PARTICULAR</t>
  </si>
  <si>
    <t>REFRENDO ANUAL DE CIRCULACION</t>
  </si>
  <si>
    <t>REPOSICION DE TARJETA DE CIRCULACION</t>
  </si>
  <si>
    <t>PERMISOS DE CIRCULACION</t>
  </si>
  <si>
    <t>SERVICIO POR BAJA DE PLACAS</t>
  </si>
  <si>
    <t>POR REGISTRO DE BAJAS DE VEHÍCULOS AUTOMOTORES</t>
  </si>
  <si>
    <t>SERVICIO DE GRUA</t>
  </si>
  <si>
    <t>PLACAS PARA PERSONAS CON DISCAPACIDAD 50%</t>
  </si>
  <si>
    <t>REFRENDO ANUAL DE CIRCULACION DE  PERSONAS CON DISCAPACIDAD 50%</t>
  </si>
  <si>
    <t xml:space="preserve">POR VALIDACIÓN DE PAGOS RELACIONADOS CON LA POSESIÓN DEL VEHÍCULO, CUANDO ÉSTE PROVENGA, DE OTRA ENTIDAD FEDERATIVA </t>
  </si>
  <si>
    <t>POR VALIDACIÓN DE PEDIMENTOS DE IMPORTACIÓN DE VEHÍCULOS DE PROCEDENCIA EXTRANJERA</t>
  </si>
  <si>
    <t>CONDONACION POR SERVICIO DE TRASPORTE PARTICULAR</t>
  </si>
  <si>
    <t xml:space="preserve">POR LA EXPEDICIÓN Y RENOVACIÓN DE LICENCIAS PARA CONDUCIR VEHÍCULOS AUTOMOTORES </t>
  </si>
  <si>
    <t xml:space="preserve">LICENCIAS PARA CONDUCIR </t>
  </si>
  <si>
    <t>PERMISOS PROVICIONALES PARA CONDUCIR</t>
  </si>
  <si>
    <t xml:space="preserve">POR SERVICIOS DE SEGURIDAD PRIVADA </t>
  </si>
  <si>
    <t>POR ESTUDIO Y POR LA REVALIDACIÓN ANUAL</t>
  </si>
  <si>
    <t>POR PRESTAR SERVICIOS  DE TRASLADO DE BIENES Y VALORES</t>
  </si>
  <si>
    <t>POR EL ESTUDIO, EVALUACIÓN Y RECOMENDACIONES POR SOLICITUD DE CAMBIO O AMPLIACIÓN DE MODALIDAD DE SERVICIO</t>
  </si>
  <si>
    <t xml:space="preserve">POR EL ESTUDIO PARA DETERMINAR LA LEGALIDAD DE INSCRIBIR CADA ARMA DE FUEGO O CADA EQUIPO UTILIZADO  EN LA PRESTACIÓN DE LOS SERVICIOS 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</si>
  <si>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</si>
  <si>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</si>
  <si>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</si>
  <si>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PRESTAR LOS SERVICIOS DE LOCALIZACIÓN E INFORMACIÓN SOBRE PERSONAS FÍSICAS</t>
  </si>
  <si>
    <t>POR SERVICIOS DEL REGISTRO PÚBLICO DE LA PROPIEDAD RAÍZ Y DEL COMERCIO</t>
  </si>
  <si>
    <t xml:space="preserve">CERTIFICADOS Y CERTIFICACIONES (REGISTRO PUBLICO DE LA PROPIEDAD) </t>
  </si>
  <si>
    <t xml:space="preserve">INSCRIPCION DE DOCUMENTOS DE PROPIEDAD DE INMUEBLES </t>
  </si>
  <si>
    <t>CANCELACION DE INSCRIPCION EN EL REGISTRO DE COMERCIO</t>
  </si>
  <si>
    <t>INSCRIPCION EN EL REGISTRO DE COMERCIO</t>
  </si>
  <si>
    <t>INSCRIPCION Y CANCELACION DE GRAVAMENES</t>
  </si>
  <si>
    <t>POR ACTOS DEL REGISTRO DEL COMERCIO</t>
  </si>
  <si>
    <t>BUSQUEDA POR SERVICIOS DE REGISTRO PÚBLICO DE LA PROPIEDAD</t>
  </si>
  <si>
    <t>POR REGISTRO DE OTROS ACTOS DEL REGISTRO  PÚBLICO DE LA PROPIEDAD</t>
  </si>
  <si>
    <t>POR INSCRIPCION DEL REGISTRO PÚBLICO DE LA PROPIEDAD</t>
  </si>
  <si>
    <t>POR LA INSCRIPCIÓN DE DOCUMENTOS CONSTITUTIVOS DE ASOCIACIONES DE CARÁCTER CIVIL</t>
  </si>
  <si>
    <t>CERTIFICADOS Y COPIAS CON SERVICIO A DOMICILIO URGENTES</t>
  </si>
  <si>
    <t>SUBSIDIO 100% DE INSCRIPCION DE DOCUMENTO DE PROPIEDAD</t>
  </si>
  <si>
    <t xml:space="preserve">POR SERVICIOS DEL REGISTRO CIVIL, Y DEL  ARCHIVO DEL PODER EJECUTIVO </t>
  </si>
  <si>
    <t>LEVANTAMIENTO DE ACTAS DE REGISTRO DE NACIMIENTO</t>
  </si>
  <si>
    <t>CELEBRACION ACTAS DE CONTRATOS MATRIMONIALES</t>
  </si>
  <si>
    <t>POR LA EXPEDICIÓN DE CERTIFICADOS, COPIAS CERTIFICADAS O CONSTANCIAS DE LOS REGISTROS DE LOS ACTOS DEL ESTADO CIVIL DE LAS PERSONAS</t>
  </si>
  <si>
    <t>OTRAS TARIFAS</t>
  </si>
  <si>
    <t xml:space="preserve">BUSQUEDA POR CERTIFICACIONES Y CONSTANCIAS DE OTROS DOCUMENTOS QUE LA DIRECCION TENGA BAJO SU CUSTODIA Y OTROS SERVICIOS PRESTADOS </t>
  </si>
  <si>
    <t>LEVANTAMIENTO DE ACTAS DE DEFUNCIÒN</t>
  </si>
  <si>
    <t xml:space="preserve">POR LA INSCRIPCION DEL REGISTRO Y  ASENTAMIENTO DE ANOTACIONES MARGINALES AL REVERSO </t>
  </si>
  <si>
    <t xml:space="preserve">EXPEDICION DE CERTIFICADOS, COPIAS CERTIFICADAS O CONSTANCIAS (URGENTES) </t>
  </si>
  <si>
    <t>EXPEDICION  DE CONSTANCIAS Y CERTIFICADOS EXTRAURGENTES</t>
  </si>
  <si>
    <t xml:space="preserve">LEVANTAMIENTO DE ACTAS DE RECONOCIMIENTO DE HIJOS, ANTE EL OFICIAL DEL REGISTRO CIVIL, DESPUES DE REGISTRADO EL NACIMIENTO 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</si>
  <si>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</si>
  <si>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</si>
  <si>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</si>
  <si>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</si>
  <si>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 xml:space="preserve">INSCRIPCIÓN DE DIVORCIO CELEBRADO ANTE NOTARIO PÚBLICO, (INCLUYE ANOTACIÓN EN ACTAS DE NACIMIENTO Y MATRIMONIO DE LOS DIVORCIADOS)                                    </t>
  </si>
  <si>
    <t>OFICIO DE RÉGIMEN PATRIMONIAL</t>
  </si>
  <si>
    <t>SUBSIDIO DE DERECHOS DEL REGISTRO CIVIL</t>
  </si>
  <si>
    <t>POR SERVICIOS DEL ARCHIVO GENERAL E NOTARIOS</t>
  </si>
  <si>
    <t>AVISO DE TESTAMENTO</t>
  </si>
  <si>
    <t>CERTIFICADO DE TESTAMENTO</t>
  </si>
  <si>
    <t>TESTIMONIOS DE ESCRITURAS</t>
  </si>
  <si>
    <t>COPIAS CERTIFICADAS (NOTARIAS)</t>
  </si>
  <si>
    <t>TESTAMENTO OLOGRAFO</t>
  </si>
  <si>
    <t xml:space="preserve">REPORTE DE BÚSQUEDA EN EL REGISTRO NACIONAL DE AVISOS DE TESTAMENTO </t>
  </si>
  <si>
    <t>POR CADA HOJA CON FOLIO NOTARIAL EXCLUSIVA PARA NOTARIOS</t>
  </si>
  <si>
    <t>POR SERVICIO QUE ESTABLECE LA LEY PRESTACION SERVICIOS INMOBILIARIA</t>
  </si>
  <si>
    <t>POR SERVICIOS QUE ESTABLECE LA LEY PARA LA PRESTACIÓN DE SERVICIOS INMOBILIARIOS EN EL ESTADO DE MICHOACÁN</t>
  </si>
  <si>
    <t xml:space="preserve">REVALIDACIÓN DE LICENCIA PARA LA PRESTACIÓN DE SERVICIOS INMOBILIARIOS PROFESIONALES 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</si>
  <si>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</si>
  <si>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</si>
  <si>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</si>
  <si>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</si>
  <si>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</si>
  <si>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EXPEDICIÓN DE CONSTANCIAS</t>
  </si>
  <si>
    <t>REGISTRO DE COLEGIO DE PROFESIONISTAS</t>
  </si>
  <si>
    <t xml:space="preserve">REGISTRO DE ESTABLECIMIENTO EDUCATIVO LEGALMENTE AUTORIZADO PARA EXPEDIR TÍTULOS PROFESIONALES, DIPLOMAS DE ESPECIALIDAD O GRADOS ACADÉMICOS </t>
  </si>
  <si>
    <t>REGISTRO DE TÍTULO PROFESIONAL, DE DIPLOMA DE ESPECIALIDAD Y DE GRADO ACADÉMICO</t>
  </si>
  <si>
    <t>EXPEDICIÓN DE AUTORIZACIÓN DE UNA ESPECIALIDAD</t>
  </si>
  <si>
    <t>EN RELACIÓN CON COLEGIOS DE PROFESIONISTAS</t>
  </si>
  <si>
    <t>EN RELACIÓN CON ESTABLECIMIENTO EDUCATIVO</t>
  </si>
  <si>
    <t>INSCRIPCIÓN DE ASOCIADO A UN COLEGIO DE PROFESIONISTAS QUE NO FIGUREN EN EL REGISTRO ORIGINAL</t>
  </si>
  <si>
    <t>EXPEDICIÓN DE DUPLICADO DE CÉDULA O DE AUTORIZACIÓN PARA EL EJERCICIO DE UNA ESPECIALIDAD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</si>
  <si>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</si>
  <si>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</si>
  <si>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</si>
  <si>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</si>
  <si>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>CAMBIOS A PLAN Y PROGRAMA DE ESTUDIO DE TIPO SUPERIOR</t>
  </si>
  <si>
    <t>CAMBIO O AMPLIACIÓN DE DOMINIO, O ESTABLECIMIENTO DE UN PLANTEL ADICIONAL, RESPECTO DE CADA PLAN DE ESTUDIOS CON RECONOCIMIENTO DE VALIDEZ OFICIAL</t>
  </si>
  <si>
    <t>POR SOLICITUD, ESTUDIO Y RESOLUCIÓN DEL TRÁMITE DE AUTORIZACIÓN PARA IMPARTIR EDUCACIÓN PREESCOLAR, PRIMARIA, SECUNDARIA, NORMAL</t>
  </si>
  <si>
    <t>EXÁMENES PROFESIONALES O DE GRADO DE TIPO SUPERIOR</t>
  </si>
  <si>
    <t>EXÁMENES A TÍTULO DE SUFICIENCIADE EDUCACION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</si>
  <si>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</si>
  <si>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</si>
  <si>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</si>
  <si>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</si>
  <si>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TITULO O GRADO DE TIPO SUPERIOR</t>
  </si>
  <si>
    <t>DE EDUCACIÓN SECUNDARIA Y DE EDUCACIÓN MEDIA SUPERIOR</t>
  </si>
  <si>
    <t>POR LA SOLICITUD DE ACREDITACIÓN Y CERTIFICACIÓN DE CONOCIMIENTOS, POR CADA CERTIFICADO DE COMPETENCIA OCUPACIONAL EN CAPACITACIÓN PARA EL TRABAJO INDUSTRIAL</t>
  </si>
  <si>
    <t>EXPEDICIÓN DE DUPLICADO DE CERTIFICADOS  DE EDUCACIÓN BÁSICA Y DE EDUCACIÓN MEDIA SUPERIOR</t>
  </si>
  <si>
    <t>EXPEDICIÓN DE DUPLICADO DE CERTIFICADOS  DE EDUCACIÓN DE TIPO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</si>
  <si>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</si>
  <si>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</si>
  <si>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</si>
  <si>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</si>
  <si>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BÁSICA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</si>
  <si>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</si>
  <si>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</si>
  <si>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BÁSICA</t>
  </si>
  <si>
    <t>INSPECCIÓN Y VIGILANCIA DE ESTABLECIMIENTOS EDUCATIVOS PARTICULARES, POR ALUMNO INSCRITO, DE EDUCACIÓN SECUNDARIA</t>
  </si>
  <si>
    <t>INSPECCIÓN Y VIGILANCIA DE ESTABLECIMIENTOS EDUCATIVOS PARTICULARES, POR ALUMNO INSCRITO, DE EDUCACIÓN MEDIA-SUPERIOR</t>
  </si>
  <si>
    <t>INSPECCIÓN Y VIGILANCIA DE ESTABLECIMIENTOS EDUCATIVOS PARTICULARES, POR ALUMNO INSCRITO, DE EDUCACIÓN PRIMARIA</t>
  </si>
  <si>
    <t>CONSULTAS O CONSTANCIAS DE ARCHIVO</t>
  </si>
  <si>
    <t>POR AUTORIZACIÓN, REGISTRO, REEXPEDICIÓN Y RENOVACIÓN DE PROFESIONES, AUTORIZACIÓN DE PRÁCTICO</t>
  </si>
  <si>
    <t>POR AUTORIZACIÓN, REGISTRO, REEXPEDICIÓN Y RENOVACIÓN DE PROFESIONES, REGISTRO DE ASOCIACIONES DE PROFESIONALES</t>
  </si>
  <si>
    <t>POR AUTORIZACIÓN DE PROFESIONES  REGISTRO  DE CERTIFICADOS  DE PROFESIONALES</t>
  </si>
  <si>
    <t>REGISTRO DE INSCRIPCIÓN INSTITUCIONES EDUCATIVAS</t>
  </si>
  <si>
    <t>REGISTRO DE DIPLOMAS DE INSTITUCIONES DE EDUCACIÓN SUPERIOR (LES), COLEGIOS Y ASOCIACIONES</t>
  </si>
  <si>
    <t>REGISTRO DE DIPLOMAS Y CONSTANCIAS</t>
  </si>
  <si>
    <t>POR AUTORIZACIÓN, DE PROFESIONES, REEXPEDICIÓN DE AUTORIZACIONES TEMPORALES DE PRÁCTICOS</t>
  </si>
  <si>
    <t>POR AUTORIZACIÓN, DE PROFESIONES, RENOVACIÓN DE PRÁCTICAS</t>
  </si>
  <si>
    <t>POR AUTORIZACIÓN, DE PROFESIONES, RENOVACIÓN DE ESPECIALIDADES Y CERTIFICADOS PROFESIONALES</t>
  </si>
  <si>
    <t xml:space="preserve">POR OTROS SERVICIOS DE EDUCACIÓN, DE CENTROS DE ESTUDIOS DE CAPACITACIÓN PARA EL TRABAJO (CECAP) 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</si>
  <si>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</si>
  <si>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</si>
  <si>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</si>
  <si>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</si>
  <si>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</si>
  <si>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</si>
  <si>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</si>
  <si>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</si>
  <si>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</si>
  <si>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</si>
  <si>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</si>
  <si>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EL SERVICIO DE EVALUACIÓN DE PROGRAMAS ESPECÍFICOS DE PROTECCIÓN CIVIL</t>
  </si>
  <si>
    <t>POR EL SERVICIO DE REGISTRO DE CONSULTORES EN MATERIA DE PROTECCIÓN CIVIL</t>
  </si>
  <si>
    <t>POR LA RENOVACIÓN ANUAL DE REGISTRO DE CONSULTORES EN MATERIA DE PROTECCIÓN CIVIL</t>
  </si>
  <si>
    <t xml:space="preserve">POR EL REGISTRO DE CAPACITADORES EN MATERIA DE PROTECCIÓN CIVIL </t>
  </si>
  <si>
    <t>POR LA EXPEDICIÓN DE DICTÁMENES DE NO RIESGO</t>
  </si>
  <si>
    <t>POR LA EXPEDICIÓN DE DICTÁMENES DE FACTIBILIDAD PARA LA CONSTRUCCIÓN DE GASERAS, ESTACIONES DE CARBURACIÓN Y ESTACIONES DE SERVICIO DE GASOLINERAS</t>
  </si>
  <si>
    <t>POR LA EXPEDICIÓN DE DICTÁMENES U OFICIOS DE FACTIBILIDAD PARA LA CONSTRUCCIÓN DE FRACCIONAMIENTOS, CENTROS COMERCIALES Y EDIFICIOS</t>
  </si>
  <si>
    <t>POR LA ELABORACIÓN DE ESTUDIOS DE RIESGO Y VULNERABILIDAD EN MATERIA DE PROTECCIÓN CIVIL</t>
  </si>
  <si>
    <t xml:space="preserve">POR RENOVACIÓN ANUAL DEL REGISTRO DE CAPACITADORES EN MATERIA DE PROTECCIÓN CIVIL </t>
  </si>
  <si>
    <t xml:space="preserve">POR EXPEDICIÓN DE CONSTANCIA DE CUMPLIMIENTO DE LA NORMA EN MATERIA DE RIESGO </t>
  </si>
  <si>
    <t>POR EL SERVICIO DE CAPACITACIÓN EN MATERIA DE PROTECCIÓN CIVIL AL SECTOR PRIVADO, CON DURACIÓN DE MÁS DE 4 HORAS, HASTA 8 HORAS MÁXIMO</t>
  </si>
  <si>
    <t>POR LA VISITA DE INSPECCIÓN Y VERIFICACIÓN AL ESTABLECIMIENTO Y/O INSTALACIÓN</t>
  </si>
  <si>
    <t>POR LA EVALUACIÓN DE SIMULACRO A ESTABLECIMIENTO Y/O INSTALACIÓN</t>
  </si>
  <si>
    <t>POR LA REALIZACION DE TRAMITES PARA OBTENCION REGISTRO</t>
  </si>
  <si>
    <t>POR SERVICIO DE EVALUACION DE PROGRAMA ESPECIFICO DE PROTECC CIVIL</t>
  </si>
  <si>
    <t>SERVICIOS DE TRANSITO</t>
  </si>
  <si>
    <t>ALMACENAJE</t>
  </si>
  <si>
    <t>CERTIFICADO DE NO INFRACCIÓN</t>
  </si>
  <si>
    <t>PERMISO PARA CIRCULAR CON CARGA SOBRESALIENTE</t>
  </si>
  <si>
    <t>PERMISO PARA CIRCULAR CON ADITAMENTOS (POLARIZADO)</t>
  </si>
  <si>
    <t>ESTUDIO PARA DETERMINAR ASCENSO Y DESCENSO ESCOLAR</t>
  </si>
  <si>
    <t xml:space="preserve">APLICACIÓN DE EXAMEN DE CONOCIMIENTOS PARA LA OBTENCIÓN DE LA LICENCIA DE CONDUCIR  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</si>
  <si>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</si>
  <si>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</si>
  <si>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</si>
  <si>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</si>
  <si>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TOPOGRAFICOS</t>
  </si>
  <si>
    <t>DETERMINACION UBICACION FISICA DE LOS PREDIOS</t>
  </si>
  <si>
    <t>ELABORACION DE AVALUOS</t>
  </si>
  <si>
    <t>INSPECCIONES OCULARES DE PREDIOS URBANOS Y RÚSTICOS PARA VERIFICAR INFORMACIÓN CATASTRAL</t>
  </si>
  <si>
    <t>REESTRUCTURACION DE CUENTAS CATASTRALES</t>
  </si>
  <si>
    <t>DESGLOSE DE PREDIOS Y VALUACION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</si>
  <si>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</si>
  <si>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</si>
  <si>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</si>
  <si>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OTROS SERVICIOS DE CATASTRO</t>
  </si>
  <si>
    <t>POR INFORMACIÓN RESPECTO DE LA UBICACIÓN DE PREDIOS EN CARTOGRAFÍA</t>
  </si>
  <si>
    <t>EXPEDICIÓN DE DUPLICADOS DE DOCUMENTOS CATASTRALES</t>
  </si>
  <si>
    <t xml:space="preserve">CERTIFICADOS Y COPIAS CON SERVICIO A DOMICILIO 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</si>
  <si>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</si>
  <si>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</si>
  <si>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</si>
  <si>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RÚSTICO)</t>
  </si>
  <si>
    <t>AVISO ACLARATORIO DE PREDIO RÚSTICO O URBANO</t>
  </si>
  <si>
    <t>LEVANTAMIENTOS AERO FOTOGRAMÉTRICOS Y OTROS SERVICIOS DE ALTA PRECISIÓN</t>
  </si>
  <si>
    <t>POR LA UBICACIÓN CARTOGRÁFICA PARA LA ASIGNACIÓN CORRECTA DE CLAVE CATASTRAL</t>
  </si>
  <si>
    <t>UBICACIÓN CARTOGRÁFICA POR CAMBIO DE LOCALIDAD</t>
  </si>
  <si>
    <t xml:space="preserve">SUBSIDIO DEL 100% POR DESGLOCES DE PREDIOS </t>
  </si>
  <si>
    <t xml:space="preserve">SUBSIDIO DEL 100% EN CERTIFICADOS CATASTRALES </t>
  </si>
  <si>
    <t xml:space="preserve">POR SERVICIOS OFICIALES DIVERSOS </t>
  </si>
  <si>
    <t xml:space="preserve">LEGALIZACION DE TITULOS, PLANES DE ESTUDIO Y CERTIFICADOS </t>
  </si>
  <si>
    <t>POR CADA COPIA CERTIFICADA, POR REPOSICIÓN DE DOCUMENTOS DE LAS DIFERENTES DEPENDENCIAS OFICIALESPOR LA REPRODUCCIÓN DE INFORMACIÓN</t>
  </si>
  <si>
    <t>OTROS SERVICIOS OFICIALES DIVERSOS</t>
  </si>
  <si>
    <t>PARA SERVICIOS ENVIADOS A DOMICILIOS EN EL TERRITORIO NACIONAL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</si>
  <si>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</si>
  <si>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</si>
  <si>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</si>
  <si>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</si>
  <si>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</si>
  <si>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</si>
  <si>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POR LA REPRODUCCIÓN DE INFORMACIÓN POR PARTE DE LAS DEPENDENCIAS, COORDINACIONES Y ENTIDADES DEL PODER EJECUTIVO</t>
  </si>
  <si>
    <t>SUBSIDIOS DERECHOS PRESTACION DE SERVICIOS</t>
  </si>
  <si>
    <t>SUBSIDIO 10% EN EL PAGO REFRENDO FRACCION II INCISOS A B C D E ARTICULO 20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</si>
  <si>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</si>
  <si>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</si>
  <si>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</si>
  <si>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</si>
  <si>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PERMISO PARA CONSTRUIR, MODIFICAR O AMPLIAR OBRAS ASENTADAS EN EL DERECHO DE VÍA DE CAMINOS Y PUENTES ESTATALES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</si>
  <si>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</si>
  <si>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</si>
  <si>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AUTORIZACION PARA  CAMBIO LEYENDA O FIGURA EN ANUNCIO</t>
  </si>
  <si>
    <t>INSCRIPCION REGISTRO UNICO VEHICULOS EXTRANJEROS</t>
  </si>
  <si>
    <t>DIVERSOS DERECHOS</t>
  </si>
  <si>
    <t>DIVERSOS DERECHOS (EXAMENES DE CERTIFICACION)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</si>
  <si>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</si>
  <si>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</si>
  <si>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</si>
  <si>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</si>
  <si>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</si>
  <si>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</si>
  <si>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</si>
  <si>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PERIÓDICO OFICIAL Y OTRAS
PUBLICACIONES OFICIALES</t>
  </si>
  <si>
    <t>SUMINISTRO DE CALCOMANÍAS U HOLOGRAMAS Y CERTIFICADOS PARA
VERIFICACIÓN VEHICULAR DE EMISIÓN DE CONTAMINANTES</t>
  </si>
  <si>
    <t>VENTA DE IMPRESOS Y PAPELES OFICIALES</t>
  </si>
  <si>
    <t>OTROS PRODUCTOS</t>
  </si>
  <si>
    <t>RENDIMIENTOS E INTERESES DE CAPITAL Y VALORES ESTATAL</t>
  </si>
  <si>
    <t>RENDIMIENTOS E INTERESES DE CAPITAL Y VALORES FEDERAL</t>
  </si>
  <si>
    <t>OTROS PRODUCOS QUE GENERAN INGRESOS</t>
  </si>
  <si>
    <t>LICENCIA OFICIAL COLECTIVA 206</t>
  </si>
  <si>
    <t>APROVECHAMIENTOS</t>
  </si>
  <si>
    <t>MULTAS</t>
  </si>
  <si>
    <t xml:space="preserve">MULTAS POR INFRACCIONES SEÑALADAS EN LA LEY DE TRÁNSITO Y VIALIDAD DEL ESTADO DE MICHOACÁN DE OCAMPO Y SU REGLAMENTO </t>
  </si>
  <si>
    <t xml:space="preserve">MULTAS POR INFRACCIONES SEÑALADAS EN LA LEY DE COMUNICACIONES Y TRANSPORTES DEL ESTADO Y SU REGLAMENTO </t>
  </si>
  <si>
    <t>MULTAS POR INFRACCIONES A OTRAS DISPOSICIONES ESTATALES FISCALES Y NO FISCALES</t>
  </si>
  <si>
    <t>FISCALES Y NO FISCALES</t>
  </si>
  <si>
    <t xml:space="preserve">INDEMNIZACIONES DE CHEQUES DEVUELTOS POR INSTITUCIONES BANCARIAS </t>
  </si>
  <si>
    <t>FIANZAS EFECTIVAS A FAVOR DEL ERARIO</t>
  </si>
  <si>
    <t>REINTEGROS</t>
  </si>
  <si>
    <t xml:space="preserve">REINTEGROS POR RESPONSABILIDADES </t>
  </si>
  <si>
    <t>APROVECHAMIENTO  PROVENIENTEDE OBRA PUBLICA</t>
  </si>
  <si>
    <t>APORTACION  DEL 2% (GASTOS INDIRECTOS) TRIBUNAL DE  JUSTICIA  ADMINISTRATIVA</t>
  </si>
  <si>
    <t xml:space="preserve">OTROS APROVECHAMIENTOS </t>
  </si>
  <si>
    <t>RECARGOS DE APROVECHAMIENTOS</t>
  </si>
  <si>
    <t xml:space="preserve">INCENTIVOS POR ADMINISTRACIÓN DE IMPUESTOS MUNICIPALES COORDINADOS </t>
  </si>
  <si>
    <t>RECUPERACION PATRIMONIO FIDEICOMITENTE LIQUIDACION FIDEICOMISOS</t>
  </si>
  <si>
    <t>RECUPERACION PRIMAS DE SEGURO SINIESTROS DE VEHICULOS</t>
  </si>
  <si>
    <t>ARRENDAMIENTO Y EXPLOTACION DE BIENES MUEBLES</t>
  </si>
  <si>
    <t>ARRENDAMIENTO Y EXPLOTACION DE BIENES INMUEBLES</t>
  </si>
  <si>
    <t>ARRENDAMIENTO DEL FESTIVAL DE MICHOACÁN</t>
  </si>
  <si>
    <t>DONATIVOS, SUBSIDIOS E INDEMNIZACIONES</t>
  </si>
  <si>
    <t>RECUPERACION DE COSTOS DE BASES Y LICITACIONES</t>
  </si>
  <si>
    <t>RECUPERACION DE COSTOS DE CONCURSOS DE OBRAS</t>
  </si>
  <si>
    <t>POR SERVICIOS DE TRÁMITE EXPEDICIÓN DE PASAPORTES</t>
  </si>
  <si>
    <t>CUOTAS DE RECUPERACION CENTROS DE COMERCIALIZACION</t>
  </si>
  <si>
    <t>INSCRIPCIONES A TALLERES CULTURALES EN LA CASA DE CULTURA</t>
  </si>
  <si>
    <t>ENAJENACION DE BIENES SECTOR CENTRAL DEPRECIADOS</t>
  </si>
  <si>
    <t>OTROS APROVECHAMIENTOS</t>
  </si>
  <si>
    <t>COPIA SIMPLE</t>
  </si>
  <si>
    <t>COPIA CERTIFICADA</t>
  </si>
  <si>
    <t>CUOTA POR ADJUDICACION DIRECTA</t>
  </si>
  <si>
    <t>APROVECHAMIENTOS PATRIMONIALES</t>
  </si>
  <si>
    <t>RECUPERACIÓN DE PATRIMONIO FIDEICOMITIDO POR LIQUIDACIÓN DE FIDEICOMISOS</t>
  </si>
  <si>
    <t xml:space="preserve">ENAJENACIÓN DE BIENES MUEBLES E INMUEBLES </t>
  </si>
  <si>
    <t>INGRESO POR VENTA DE BIENES Y SERVICIOS</t>
  </si>
  <si>
    <t>SERVICIOS PRODUCIDOS EN ESTABLECIMIENTOS DEL GOBIERNO</t>
  </si>
  <si>
    <t xml:space="preserve">INGRESOS PROPIOS DEL SATMICH </t>
  </si>
  <si>
    <t>SERVICIOS DCE ORGANISMOS DESCENTRALIZADOS</t>
  </si>
  <si>
    <t>VENTA DE ENERGIA ELECTRICA</t>
  </si>
  <si>
    <t>PARTICIPACIONES, APORTACIONES, CONVENIOS, INCENTIVOS</t>
  </si>
  <si>
    <t>PARTICIPACIONES Y APORTACIONES</t>
  </si>
  <si>
    <t>PARTICIPACIONES EN RECURSOS FEDERALES</t>
  </si>
  <si>
    <t xml:space="preserve">FONDO GENERAL DE PARTICIPACIONES </t>
  </si>
  <si>
    <t xml:space="preserve">FONDO DE FOMENTO MUNICIPAL </t>
  </si>
  <si>
    <t>PARTICIPACIÓN DEL 100% DEL IMPUESTO SOBRE LA RENTA PAGADO A LA SHCP, CONFORME A LO DISPUESTO POR EL ARTÍCULO 3-B DE LA LEY DE COORDINACIÓN FISCAL</t>
  </si>
  <si>
    <t xml:space="preserve">FONDO DE COMPENSACION POR INCREMENTO EN EXENCION DEL IMPUESTO SOBRE AUTOMOVILES NUEVOS </t>
  </si>
  <si>
    <t xml:space="preserve">IMPUESTO ESPECIAL SOBRE PRODUCCION Y SERVICIOS </t>
  </si>
  <si>
    <t xml:space="preserve">INCENTIVOS POR LA ADMINISTRACION DEL IMPUESTO SOBRE AUTOMOVILES NUEVOS </t>
  </si>
  <si>
    <t xml:space="preserve">FONDO DE FISCALIZACION Y RECAUDACION </t>
  </si>
  <si>
    <t>IMPUESTO ESPECIAL SOBRE PRODUCCION Y SERVICIOS SOBRE LA VENTA DE GASOLINAS Y DIESEL</t>
  </si>
  <si>
    <t xml:space="preserve">FONDO DE COMPENSACIÓN, DERIVADO DEL IMPUESTO ESPECIAL SOBRE PRODUCCIÓN Y SERVICIOS A LA VENTA FINAL DE GASOLINAS Y DIESEL </t>
  </si>
  <si>
    <t>FONDO DE ESTABILIZACION DE LOS INGRESOS PARA LAS ENTIDADES FEDERARIVAS (FEIEF)</t>
  </si>
  <si>
    <t>OTRAS PARTICIPACIONES</t>
  </si>
  <si>
    <t xml:space="preserve">DERECHOS DE PEAJE  (CAPUFE) 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</si>
  <si>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</si>
  <si>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</si>
  <si>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</si>
  <si>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</si>
  <si>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</si>
  <si>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PARA LA NÓMINA DE SALUD</t>
  </si>
  <si>
    <t>FONDO DE APORTACIONES PARA LOS SERVICIOS DE SALUD  (FASSA)</t>
  </si>
  <si>
    <t>DE APORTACIONES MÚLTIPLES</t>
  </si>
  <si>
    <t>PARA ALIMENTACION Y ASISTENCIA SOCIAL</t>
  </si>
  <si>
    <t xml:space="preserve">PARA LA INFRAESTRUCTURA SOCIAL ESTATAL </t>
  </si>
  <si>
    <t>PARA INFRAESTRUCTURA DE EDUCACION BASICA</t>
  </si>
  <si>
    <t>PARA INFRAESTRUCTURA DE EDUCACION MEDIA SUPERIOR</t>
  </si>
  <si>
    <t>PARA INFRAESTRUCTURA DE EDUCACION SUPERIOR</t>
  </si>
  <si>
    <t>REMANENTES FAM</t>
  </si>
  <si>
    <t>APORTACIONES FEDERALES PARA EDUCACION TECNOLOGICA Y DE ADULTOS</t>
  </si>
  <si>
    <t>EDUCACION TECNOLOGICA</t>
  </si>
  <si>
    <t>APORTACIONES DE FORTALECIMIENTO</t>
  </si>
  <si>
    <t>FONDO DE APORTACIONES PARA LA SEGURIDAD PUBLICA DE LOS ESTADOS Y DEL DF (FASP)</t>
  </si>
  <si>
    <t>FONDO DE APORTACIONES PARA EL FORTALECIMIENTO DE LAS ENTIDADES FEDERATIVAS 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</si>
  <si>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</si>
  <si>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</si>
  <si>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  (FORTAMUN)</t>
  </si>
  <si>
    <t>CONVENIOS</t>
  </si>
  <si>
    <t>TRANSFERENCIAS FEDERALES POR CONVENIO EN MATERIA DE EDUCACION</t>
  </si>
  <si>
    <t>COLEGIO DE BACHILLERES DEL ESTADO DE MICHOACÁN</t>
  </si>
  <si>
    <t>INSTITUTO DE CAPACITACIÓN PARA EL TRABAJO DEL ESTADO DE MICHOACAN</t>
  </si>
  <si>
    <t xml:space="preserve">UNIVERSIDAD DE LA CIÉNEGA DEL ESTADO DE MICHOACÁN </t>
  </si>
  <si>
    <t>UNIVERSIDAD INTERCULTURAL INDÍGENA DEL ESTADO DE MICHOACAN</t>
  </si>
  <si>
    <t xml:space="preserve">UNIVERSIDAD MICHOACANA DE SAN NICOLÁS DE HIDALGO 
(SUBSIDIO FEDERAL)
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</si>
  <si>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</si>
  <si>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</si>
  <si>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</si>
  <si>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</si>
  <si>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</si>
  <si>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PROGRAMA NACIONAL DE INGLES</t>
  </si>
  <si>
    <t>EXPANSIÓN DE LA EDUCACIÓN INICIAL</t>
  </si>
  <si>
    <t>FORTALECIMIENTO A LA EXCELENCIA EDUCATIVA</t>
  </si>
  <si>
    <t>PROGRAMA  DESARROLLO PROFESIONAL DOCENTE TIPO SUPERIOR UCEM</t>
  </si>
  <si>
    <t>APOYO FINANCIERO  EXTRAORDINARIO NO REGULARIZABLE DEL PROGRAMA PRESUPUESTARIO U080 CORRESPONDIENTE A CENTROS Y ORGANIZACIONES DE EDUCACION U080, QUINCENA 04</t>
  </si>
  <si>
    <t>APOYO FINANCIERO  EXTRAORDINARIO NO REGULARIZABLE DEL PROGRAMA PRESUPUESTARIO U080 CORRESPONDIENTE A CENTROS Y ORGANIZACIONES DE EDUCACION U080,  QUINCENA 05</t>
  </si>
  <si>
    <t>APOYO FINANCIERO  EXTRAORDINARIO NO REGULARIZABLE DEL PROGRAMA PRESUPUESTARIO U080 CORRESPONDIENTE A CENTROS Y ORGANIZACIONES DE EDUCACION U080,  QUINCENA 06</t>
  </si>
  <si>
    <t>APOYO FINANCIERO  EXTRAORDINARIO NO REGULARIZABLE DEL PROGRAMA PRESUPUESTARIO U080 CORRESPONDIENTE A CENTROS Y ORGANIZACIONES DE EDUCACION U080, QUINCENA 07</t>
  </si>
  <si>
    <t>APOYO FINANCIERO  EXTRAORDINARIO NO REGULARIZABLE DEL PROGRAMA PRESUPUESTARIO U080 CORRESPONDIENTE A CENTROS Y ORGANIZACIONES DE EDUCACION U080, QUINCENA 08</t>
  </si>
  <si>
    <t>APOYO FINANCIERO  EXTRAORDINARIO NO REGULARIZABLE DEL PROGRAMA PRESUPUESTARIO U080 CORRESPONDIENTE A CENTROS Y ORGANIZACIONES DE EDUCACION U080, QUINCENA 09</t>
  </si>
  <si>
    <t>APOYO FINANCIERO  EXTRAORDINARIO NO REGULARIZABLE DEL PROGRAMA PRESUPUESTARIO U080 CORRESPONDIENTE A CENTROS Y ORGANIZACIONES DE EDUCACION U080, QUINCENA 10</t>
  </si>
  <si>
    <t>PROGRAMA  PARA EL DESARROLLO PROFECIONAL DOCENTE TIPO BÁSICO</t>
  </si>
  <si>
    <t>APOYO FINANCIERO  EXTRAORDINARIO NO REGULARIZABLE DEL PROGRAMA PRESUPUESTARIO U080 CORRESPONDIENTE A CENTROS Y ORGANIZACIONES DE EDUCACION U080,  QUINCENA 11</t>
  </si>
  <si>
    <t>APOYO FINANCIERO  EXTRAORDINARIO NO REGULARIZABLE DEL PROGRAMA PRESUPUESTARIO U080 CORRESPONDIENTE A CENTROS Y ORGANIZACIONES DE EDUCACION U080,  QUINCENA 12</t>
  </si>
  <si>
    <t>APOYO FINANCIERO  EXTRAORDINARIO NO REGULARIZABLE DEL PROGRAMA PRESUPUESTARIO U080 CORRESPONDIENTE A CENTROS Y ORGANIZACIONES DE EDUCACION U080,  QUINCENA 13</t>
  </si>
  <si>
    <t>APOYO FINANCIERO  EXTRAORDINARIO NO REGULARIZABLE DEL PROGRAMA PRESUPUESTARIO U080 CORRESPONDIENTE A CENTROS Y ORGANIZACIONES DE EDUCACION U080,  QUINCENA 14</t>
  </si>
  <si>
    <t>APOYO FINANCIERO  EXTRAORDINARIO NO REGULARIZABLE DEL PROGRAMA PRESUPUESTARIO U080 CORRESPONDIENTE A CENTROS Y ORGANIZACIONES DE EDUCACION U080,  QUINCENA 15</t>
  </si>
  <si>
    <t>APOYO FINANCIERO  EXTRAORDINARIO NO REGULARIZABLE DEL PROGRAMA PRESUPUESTARIO U080 CORRESPONDIENTE A CENTROS Y ORGANIZACIONES DE EDUCACION U080,  QUINCENA 16</t>
  </si>
  <si>
    <t>APOYO FINANCIERO  EXTRAORDINARIO NO REGULARIZABLE DEL PROGRAMA PRESUPUESTARIO U080 CORRESPONDIENTE A CENTROS Y ORGANIZACIONES DE EDUCACION U080,  QUINCENA 17</t>
  </si>
  <si>
    <t>APOYO FINANCIERO  EXTRAORDINARIO NO REGULARIZABLE DEL PROGRAMA PRESUPUESTARIO U080 CORRESPONDIENTE A CENTROS Y ORGANIZACIONES DE EDUCACION U080,  QUINCENA 18</t>
  </si>
  <si>
    <t>APOYO FINANCIERO  EXTRAORDINARIO NO REGULARIZABLE DEL PROGRAMA PRESUPUESTARIO U080 CORRESPONDIENTE A CENTROS Y ORGANIZACIONES DE EDUCACION U080,  QUINCENA 01</t>
  </si>
  <si>
    <t>APOYO FINANCIERO  EXTRAORDINARIO NO REGULARIZABLE DEL PROGRAMA PRESUPUESTARIO U080 CORRESPONDIENTE A CENTROS Y ORGANIZACIONES DE EDUCACION U080,  QUINCENA 02</t>
  </si>
  <si>
    <t>APOYO FINANCIERO  EXTRAORDINARIO NO REGULARIZABLE DEL PROGRAMA PRESUPUESTARIO U080 CORRESPONDIENTE A CENTROS Y ORGANIZACIONES DE EDUCACION U080,  QUINCENA 03</t>
  </si>
  <si>
    <t>DESARROLLO PROFESIOPNAL DOCENTE (CONSOLIDACION) UIIM  2023</t>
  </si>
  <si>
    <t>PROGRAMA PARA EL DESARROLLO PROFESIONAL  DOCENTE TIPO SUPERIOR PRODEP UTM</t>
  </si>
  <si>
    <t>PROGRAMA EXPANSIÓN  DE LA EDUCACION MEDIA SUPERIOR Y SUPERIOR (U079) INSTITUTO TECNOLOGICO</t>
  </si>
  <si>
    <t>PROGRAMA EXPANSIÓN DE LA EDUCACION  MEDIA SUPERIOR Y SUPERIOR TIPO SUPERIOR U079 UNIVERSIDAD TECNOLOGIA DE MORELIA</t>
  </si>
  <si>
    <t>APOYO FINANCIERO RECURSO FEDERAL  EXTRA NO REGULARIZABLE UIIM 2022</t>
  </si>
  <si>
    <t>PROGRAMA ATENCION PLANTELES EDUCATIVOS MEDIA SUPERIRO  ESTUDIANTES CON DISCAPACIDAD</t>
  </si>
  <si>
    <t>TRANSFERENCIAS FEDERALES POR CONVENIO EN MATERIA DE SALUD</t>
  </si>
  <si>
    <t>IMSS-BIENESTAR</t>
  </si>
  <si>
    <t>PROG FORTALECIMIENTO A LA ATENCION MEDICA</t>
  </si>
  <si>
    <t>CRESCA-CONADIC</t>
  </si>
  <si>
    <t xml:space="preserve"> PROGRAMA IMSS BIENESTAR PRESTACION GRATUITA</t>
  </si>
  <si>
    <t>CONV COORD ACC INFRA MOD CONST PER S/SEG SOC</t>
  </si>
  <si>
    <t xml:space="preserve"> GOB MICH/CONVENIO SaNAS</t>
  </si>
  <si>
    <t>ACC INFR, MOD MODIF Y ADEC ATN SALUD PERNS SIN SS</t>
  </si>
  <si>
    <t>TRANSFERENCIAS FEDERALES POR CONVENIO EN MATERIA HIDRAULICA</t>
  </si>
  <si>
    <t>REHABILITACION DE DISTRITOS DE RIEGO</t>
  </si>
  <si>
    <t>TECNIFICACION DE DISTRITOS DE RIEGO</t>
  </si>
  <si>
    <t>PROAGUA</t>
  </si>
  <si>
    <t>TRANSFERENCIAS FEDERALES POR CONVENIO EN MATERIA DESARROLLO URBANO</t>
  </si>
  <si>
    <t>PROGRAMA NACIONAL RECONSTRUCCION  TEMPLO NUESTRA SEÑORA DE LA ASUNCION</t>
  </si>
  <si>
    <t>PROGRAMA FONDO DE CULTURA</t>
  </si>
  <si>
    <t>PROGRAMA DE APOYOS A LA CULTURA S268</t>
  </si>
  <si>
    <t>TRANSFERENCIAS FEDERALES POR CONVENIO EN  MATERIA DE ATENCION A GRUPOS VULNERABLES</t>
  </si>
  <si>
    <t xml:space="preserve">PROGRAMA DE APOYO A LAS INSTANCIAS DE MUJERES EN LAS ENTIDADES FEDERATIVAS PAIMEF </t>
  </si>
  <si>
    <t>COMISION DE BUSQUEDA DE PERSONAS DEL ESTADO DE MICHOACAN</t>
  </si>
  <si>
    <t>FONDO PARA EL BIENESTAR Y AVANCE DE LAS MUJERES (FOBAM)</t>
  </si>
  <si>
    <t xml:space="preserve"> CENTRO EXTERNO DE ATENCIÒN</t>
  </si>
  <si>
    <t>CENTRO EXTENO ATENCIÒN MUNICIPIO URUAPAN MICHOACAN</t>
  </si>
  <si>
    <t>PRGRAMA ADELANTO BIENESTAR E IGUALDAD MUJERES (PROABIM)</t>
  </si>
  <si>
    <t>PROYECTO REFUGIO ERENDIRA</t>
  </si>
  <si>
    <t>REFUGIO INTEGRAL A MUJERES, SUS HIJAS E HIJOS PARA EL MUNICIPIO DE URUAPAN  MICHOACAN</t>
  </si>
  <si>
    <t>AVGM/MICH/AC03/SISDMM/027</t>
  </si>
  <si>
    <t>REFUGIO AYUNTAMIENTO DE MORELIA" FOLIO R-2024-061</t>
  </si>
  <si>
    <t>PROGRAMA DE MODERNIZACION REGISTRO PUBLICO PROPIEDAD CATASTROS</t>
  </si>
  <si>
    <t>AVGM/MICH/AC02/SISDMM/007</t>
  </si>
  <si>
    <t xml:space="preserve">OPERACIÓN DE LOS CJM MORELIA - URUAPAN, MICHOACAN DE OCAMPO </t>
  </si>
  <si>
    <t>PROGRAMA ATENCION PERSONAS DISCAPACITADAS EQUIPO UNIDADES BASICAS DE REHABILITACION ESTADO MICHOACAN</t>
  </si>
  <si>
    <t>TRANSFERENCIAS FEDERALES POR CONVENIO EN MATERIA  DE SEGURIDAD PUBLICA</t>
  </si>
  <si>
    <t>FONDO PARA EL FORTALECIMIENTO DE LAS INSTITUCIONES DE SEGURIDAD PUBLICA (FOFISP)</t>
  </si>
  <si>
    <t xml:space="preserve">FORTALECIMIENTO PARA LA ATENCIÓN DE NIÑA MIGRANTES EN EL ESTADO DE MICHOACAN DE OCAMPO </t>
  </si>
  <si>
    <t>TRANSFERENCIAS FEDERALES POR CONVENIO EN MATERIA  DE DESARROLLO REGIONAL</t>
  </si>
  <si>
    <t>APOYO A INSTITUCIONES ESTATALES DE CULTURA</t>
  </si>
  <si>
    <t>CENTRO EXTERNO DE ATENCION INTEGRAL PARA EL REFUGIO MUNICIPAL DE MORELIA VFOLIO C-2024-039</t>
  </si>
  <si>
    <t>TRANSFERENCIAS FEDERALES POR CONVENIO EN MATERIA  DE ARMONIZACION</t>
  </si>
  <si>
    <t>ARMONIZACION CONTABLE</t>
  </si>
  <si>
    <t>TRANSFERENCIAS FEDERALES POR CONVENIO EN DIVERSAS MATERIAS</t>
  </si>
  <si>
    <t xml:space="preserve">REGISTRO DE VEHICULOS USADOS DE PROCEDENCIA EXTRANJERA </t>
  </si>
  <si>
    <t>FORTALECIMIENTO DEL REGISTRO CIVIL DEL ESTADO</t>
  </si>
  <si>
    <t>PROGRAMA APOYOS PARA EL DESARROLLO FORESTAL SUSTENTABLE CONAFOR</t>
  </si>
  <si>
    <t>REGISTRO VEHICULOS USADOS  PROCEDENCIA EXTRANJERA</t>
  </si>
  <si>
    <t>CAPACITACION AMBIENTAL EN MATERIA CULTURA DEL AGUA</t>
  </si>
  <si>
    <t>PROGRAMA DE APOYOS A LAS CULTURAS MUNICIPALES Y COMUNITARIAS PACMYC</t>
  </si>
  <si>
    <t xml:space="preserve">INCENTIVOS DERIVADOS DE LA COLABORACIÓN FISCAL </t>
  </si>
  <si>
    <t xml:space="preserve"> INCENTIVOS POR MULTAS FISCALES FEDERALES </t>
  </si>
  <si>
    <t>INCENTIVOS POR LA ADMINITRACION ISR POR ENAJENACION DE INMUEBLES</t>
  </si>
  <si>
    <t>ISR ENAJENACIÓN TERRENOS Y CONSTITUCION ARTICULO  126</t>
  </si>
  <si>
    <t>INCENTIVOS POR LA ADMINISTRACION DE  MULTAS FEDERALES NO FISCAL</t>
  </si>
  <si>
    <t>INCENTIVOS POR LA ADMINSTRACION ZONA FEDERAL MARITIMO TERRESTRE</t>
  </si>
  <si>
    <t>INCENTIVOS POR COMPENSACION REPECOS Y REGIMEN INTERMEDIOS</t>
  </si>
  <si>
    <t>INCENTIVOS POR ACTOS DE FISCALIZACION CONCURRENTE DE  CONTRIBUCIONES IVA</t>
  </si>
  <si>
    <t>INCENTIVOS POR ACTOS DE FISCALIZACION CONCURRENTE CONTRIBUCIONES ISR</t>
  </si>
  <si>
    <t>INCENTIVOS POR VIGILANCIA DEL CUMPLIMIENTO OBLIGACIONES FISCALES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</si>
  <si>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</si>
  <si>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</si>
  <si>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</si>
  <si>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FISCALIZACION CUMPLIMIENTO DE  OBLIGACIONES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</si>
  <si>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</si>
  <si>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</si>
  <si>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</si>
  <si>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</si>
  <si>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(SECRETARIA DESARROLLO  AGROPECUARIO)</t>
  </si>
  <si>
    <t>REDONDEO DE INGRESOS</t>
  </si>
  <si>
    <t>INGRESOS PROPIOS RECAUDADOS POR LAS DEPENDENCIAS</t>
  </si>
  <si>
    <t>INGRESOS PROPIOS SECRETARIA DE SEGURIDAD PUBLICA</t>
  </si>
  <si>
    <t>INGRESOS PROPIOS SECRETARIA DE CULTURA</t>
  </si>
  <si>
    <t>VENTA DE BIENES MUEBLES  ADMINISTRACION  PARAESTATAL</t>
  </si>
  <si>
    <t>ENDEUDAMIENTO INTERNO</t>
  </si>
  <si>
    <t>REFINANCIAMIENTO Y/O EMPRESTITO</t>
  </si>
  <si>
    <t>SERVICIOS DE GRUA</t>
  </si>
  <si>
    <t>BECAS TERNIUM</t>
  </si>
  <si>
    <t>AERODROMO GENERAL LAZARO CARDENAS DEL RIO</t>
  </si>
  <si>
    <t>PROGRAMA FORTALECIMIENTO DE SERVICIOS DE EDUCACION ESPECIAL</t>
  </si>
  <si>
    <t>PROGRAMA DE DESARROLLO PROFESIONAL DOCENTE,TIPO SUPERIOR</t>
  </si>
  <si>
    <t>COLEGIO DE ESTUDIOS CIENTÍFICOS Y TECNOLÓGICOS DEL ESTADO DE MICHOACAN</t>
  </si>
  <si>
    <t>FIDEICOMISO DE IMPULSO Y DESARROLLO PARA EL ESTADO</t>
  </si>
  <si>
    <t>DERECHOS POR SERVICIOS OFICIALES DIVERSOS ENVIADOS DOMICILIO O CORREO</t>
  </si>
  <si>
    <t>REVISIÓN DE AVISO Y/O CANCELACIÓN (TRASLADO DE DOMINIO POR PREDIO RÚSTICO)</t>
  </si>
  <si>
    <t>RECONOCIMIENTO DE VALIDEZ OFICIAL ESTUDIOS DE TIPO SUPERIOR</t>
  </si>
  <si>
    <t>INSCRIPCIONES</t>
  </si>
  <si>
    <t>OTROS SERVICIOS DEL REGISTRO DE LA PROPIEDAD</t>
  </si>
  <si>
    <t>ACTUALIZACION POR VENTA FINAL DE BEBIDA CON CONTENIDO ALCOHÓLICO</t>
  </si>
  <si>
    <t>RECARGOS POR VENTA FINAL DE BEBIDAS CON CONTENIDO ALCOHÓLICO</t>
  </si>
  <si>
    <t>RECARGOS DE IMPUESTO SOBRE ENAJENACION  DE VEHICULOS MOTOR USADOS</t>
  </si>
  <si>
    <t>IMPUESTO A  LOS PREMIOS GENERADOS EN JUEGOS CON  APUESTAS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</si>
</sst>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sz val="9"/>
      <color theme="0"/>
      <name val="Arial"/>
      <family val="2"/>
    </font>
    <font>
      <sz val="9"/>
      <color rgb="FF002060"/>
      <name val="Arial"/>
      <family val="2"/>
    </font>
    <font>
      <sz val="8"/>
      <color rgb="FF7030A0"/>
      <name val="Arial"/>
      <family val="2"/>
    </font>
    <font>
      <b/>
      <sz val="12"/>
      <name val="Arial Greek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top"/>
    </xf>
    <xf numFmtId="43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4" borderId="3" xfId="0" applyFont="1" applyFill="1" applyBorder="1" applyAlignment="1">
      <alignment vertical="center" wrapText="1"/>
    </xf>
    <xf numFmtId="43" fontId="6" fillId="4" borderId="3" xfId="1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43" fontId="2" fillId="0" borderId="3" xfId="1" applyNumberFormat="1" applyFont="1" applyBorder="1" applyAlignment="1">
      <alignment vertical="center"/>
    </xf>
    <xf numFmtId="43" fontId="8" fillId="0" borderId="3" xfId="0" applyNumberFormat="1" applyFont="1" applyBorder="1" applyAlignment="1">
      <alignment vertical="center"/>
    </xf>
    <xf numFmtId="43" fontId="8" fillId="0" borderId="3" xfId="1" applyNumberFormat="1" applyFont="1" applyBorder="1" applyAlignment="1">
      <alignment vertical="center"/>
    </xf>
    <xf numFmtId="43" fontId="8" fillId="0" borderId="3" xfId="0" applyNumberFormat="1" applyFont="1" applyFill="1" applyBorder="1" applyAlignment="1">
      <alignment vertical="center"/>
    </xf>
    <xf numFmtId="43" fontId="8" fillId="0" borderId="0" xfId="0" applyNumberFormat="1" applyFont="1" applyAlignment="1">
      <alignment vertical="top"/>
    </xf>
    <xf numFmtId="43" fontId="2" fillId="0" borderId="3" xfId="1" applyNumberFormat="1" applyFont="1" applyFill="1" applyBorder="1" applyAlignment="1">
      <alignment vertical="center"/>
    </xf>
    <xf numFmtId="43" fontId="8" fillId="0" borderId="3" xfId="1" applyNumberFormat="1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43" fontId="6" fillId="4" borderId="3" xfId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43" fontId="9" fillId="4" borderId="3" xfId="1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top"/>
    </xf>
    <xf numFmtId="0" fontId="6" fillId="4" borderId="3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top" wrapText="1"/>
    </xf>
    <xf numFmtId="43" fontId="8" fillId="0" borderId="0" xfId="0" applyNumberFormat="1" applyFont="1" applyFill="1" applyAlignment="1">
      <alignment vertical="top"/>
    </xf>
    <xf numFmtId="43" fontId="0" fillId="0" borderId="0" xfId="0" applyNumberFormat="1" applyFill="1" applyAlignment="1">
      <alignment horizontal="right" vertical="top"/>
    </xf>
    <xf numFmtId="0" fontId="8" fillId="0" borderId="0" xfId="0" applyFont="1" applyAlignment="1">
      <alignment vertical="top"/>
    </xf>
    <xf numFmtId="43" fontId="10" fillId="0" borderId="3" xfId="1" applyNumberFormat="1" applyFont="1" applyFill="1" applyBorder="1" applyAlignment="1">
      <alignment vertical="center"/>
    </xf>
    <xf numFmtId="43" fontId="11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43" fontId="4" fillId="0" borderId="0" xfId="0" applyNumberFormat="1" applyFont="1" applyFill="1" applyAlignment="1">
      <alignment vertical="top"/>
    </xf>
    <xf numFmtId="43" fontId="8" fillId="0" borderId="0" xfId="1" applyNumberFormat="1" applyFont="1" applyFill="1" applyAlignment="1">
      <alignment vertical="top"/>
    </xf>
    <xf numFmtId="40" fontId="12" fillId="0" borderId="0" xfId="0" applyNumberFormat="1" applyFont="1" applyFill="1" applyBorder="1" applyAlignment="1">
      <alignment horizontal="right"/>
    </xf>
    <xf numFmtId="43" fontId="8" fillId="0" borderId="3" xfId="1" applyFont="1" applyBorder="1" applyAlignment="1">
      <alignment vertical="center"/>
    </xf>
    <xf numFmtId="43" fontId="8" fillId="0" borderId="3" xfId="1" applyFont="1" applyFill="1" applyBorder="1" applyAlignment="1">
      <alignment vertical="center"/>
    </xf>
    <xf numFmtId="43" fontId="8" fillId="0" borderId="0" xfId="0" applyNumberFormat="1" applyFont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H554"/>
  <sheetViews>
    <sheetView showGridLines="0" tabSelected="1" zoomScale="99" zoomScaleNormal="99" workbookViewId="0">
      <selection sqref="A1:G1"/>
    </sheetView>
  </sheetViews>
  <sheetFormatPr baseColWidth="10" defaultRowHeight="12" x14ac:dyDescent="0.25"/>
  <cols>
    <col min="1" max="1" width="101.42578125" style="25" customWidth="1"/>
    <col min="2" max="2" width="19.42578125" style="12" customWidth="1"/>
    <col min="3" max="3" width="18.42578125" style="12" customWidth="1"/>
    <col min="4" max="4" width="19.42578125" style="12" customWidth="1"/>
    <col min="5" max="5" width="18.7109375" style="12" customWidth="1"/>
    <col min="6" max="6" width="17.5703125" style="12" customWidth="1"/>
    <col min="7" max="7" width="13.5703125" style="25" customWidth="1"/>
    <col min="8" max="214" width="11.5703125" style="4"/>
    <col min="215" max="215" width="11" style="4" customWidth="1"/>
    <col min="216" max="216" width="18.5703125" style="4" customWidth="1"/>
    <col min="217" max="217" width="4.42578125" style="4" customWidth="1"/>
    <col min="218" max="218" width="71.28515625" style="4" customWidth="1"/>
    <col min="219" max="219" width="19.140625" style="4" customWidth="1"/>
    <col min="220" max="220" width="20.140625" style="4" bestFit="1" customWidth="1"/>
    <col min="221" max="221" width="18.5703125" style="4" bestFit="1" customWidth="1"/>
    <col min="222" max="222" width="17" style="4" bestFit="1" customWidth="1"/>
    <col min="223" max="223" width="17.5703125" style="4" bestFit="1" customWidth="1"/>
    <col min="224" max="470" width="11.5703125" style="4"/>
    <col min="471" max="471" width="11" style="4" customWidth="1"/>
    <col min="472" max="472" width="18.5703125" style="4" customWidth="1"/>
    <col min="473" max="473" width="4.42578125" style="4" customWidth="1"/>
    <col min="474" max="474" width="71.28515625" style="4" customWidth="1"/>
    <col min="475" max="475" width="19.140625" style="4" customWidth="1"/>
    <col min="476" max="476" width="20.140625" style="4" bestFit="1" customWidth="1"/>
    <col min="477" max="477" width="18.5703125" style="4" bestFit="1" customWidth="1"/>
    <col min="478" max="478" width="17" style="4" bestFit="1" customWidth="1"/>
    <col min="479" max="479" width="17.5703125" style="4" bestFit="1" customWidth="1"/>
    <col min="480" max="726" width="11.5703125" style="4"/>
    <col min="727" max="727" width="11" style="4" customWidth="1"/>
    <col min="728" max="728" width="18.5703125" style="4" customWidth="1"/>
    <col min="729" max="729" width="4.42578125" style="4" customWidth="1"/>
    <col min="730" max="730" width="71.28515625" style="4" customWidth="1"/>
    <col min="731" max="731" width="19.140625" style="4" customWidth="1"/>
    <col min="732" max="732" width="20.140625" style="4" bestFit="1" customWidth="1"/>
    <col min="733" max="733" width="18.5703125" style="4" bestFit="1" customWidth="1"/>
    <col min="734" max="734" width="17" style="4" bestFit="1" customWidth="1"/>
    <col min="735" max="735" width="17.5703125" style="4" bestFit="1" customWidth="1"/>
    <col min="736" max="982" width="11.5703125" style="4"/>
    <col min="983" max="983" width="11" style="4" customWidth="1"/>
    <col min="984" max="984" width="18.5703125" style="4" customWidth="1"/>
    <col min="985" max="985" width="4.42578125" style="4" customWidth="1"/>
    <col min="986" max="986" width="71.28515625" style="4" customWidth="1"/>
    <col min="987" max="987" width="19.140625" style="4" customWidth="1"/>
    <col min="988" max="988" width="20.140625" style="4" bestFit="1" customWidth="1"/>
    <col min="989" max="989" width="18.5703125" style="4" bestFit="1" customWidth="1"/>
    <col min="990" max="990" width="17" style="4" bestFit="1" customWidth="1"/>
    <col min="991" max="991" width="17.5703125" style="4" bestFit="1" customWidth="1"/>
    <col min="992" max="1238" width="11.5703125" style="4"/>
    <col min="1239" max="1239" width="11" style="4" customWidth="1"/>
    <col min="1240" max="1240" width="18.5703125" style="4" customWidth="1"/>
    <col min="1241" max="1241" width="4.42578125" style="4" customWidth="1"/>
    <col min="1242" max="1242" width="71.28515625" style="4" customWidth="1"/>
    <col min="1243" max="1243" width="19.140625" style="4" customWidth="1"/>
    <col min="1244" max="1244" width="20.140625" style="4" bestFit="1" customWidth="1"/>
    <col min="1245" max="1245" width="18.5703125" style="4" bestFit="1" customWidth="1"/>
    <col min="1246" max="1246" width="17" style="4" bestFit="1" customWidth="1"/>
    <col min="1247" max="1247" width="17.5703125" style="4" bestFit="1" customWidth="1"/>
    <col min="1248" max="1494" width="11.5703125" style="4"/>
    <col min="1495" max="1495" width="11" style="4" customWidth="1"/>
    <col min="1496" max="1496" width="18.5703125" style="4" customWidth="1"/>
    <col min="1497" max="1497" width="4.42578125" style="4" customWidth="1"/>
    <col min="1498" max="1498" width="71.28515625" style="4" customWidth="1"/>
    <col min="1499" max="1499" width="19.140625" style="4" customWidth="1"/>
    <col min="1500" max="1500" width="20.140625" style="4" bestFit="1" customWidth="1"/>
    <col min="1501" max="1501" width="18.5703125" style="4" bestFit="1" customWidth="1"/>
    <col min="1502" max="1502" width="17" style="4" bestFit="1" customWidth="1"/>
    <col min="1503" max="1503" width="17.5703125" style="4" bestFit="1" customWidth="1"/>
    <col min="1504" max="1750" width="11.5703125" style="4"/>
    <col min="1751" max="1751" width="11" style="4" customWidth="1"/>
    <col min="1752" max="1752" width="18.5703125" style="4" customWidth="1"/>
    <col min="1753" max="1753" width="4.42578125" style="4" customWidth="1"/>
    <col min="1754" max="1754" width="71.28515625" style="4" customWidth="1"/>
    <col min="1755" max="1755" width="19.140625" style="4" customWidth="1"/>
    <col min="1756" max="1756" width="20.140625" style="4" bestFit="1" customWidth="1"/>
    <col min="1757" max="1757" width="18.5703125" style="4" bestFit="1" customWidth="1"/>
    <col min="1758" max="1758" width="17" style="4" bestFit="1" customWidth="1"/>
    <col min="1759" max="1759" width="17.5703125" style="4" bestFit="1" customWidth="1"/>
    <col min="1760" max="2006" width="11.5703125" style="4"/>
    <col min="2007" max="2007" width="11" style="4" customWidth="1"/>
    <col min="2008" max="2008" width="18.5703125" style="4" customWidth="1"/>
    <col min="2009" max="2009" width="4.42578125" style="4" customWidth="1"/>
    <col min="2010" max="2010" width="71.28515625" style="4" customWidth="1"/>
    <col min="2011" max="2011" width="19.140625" style="4" customWidth="1"/>
    <col min="2012" max="2012" width="20.140625" style="4" bestFit="1" customWidth="1"/>
    <col min="2013" max="2013" width="18.5703125" style="4" bestFit="1" customWidth="1"/>
    <col min="2014" max="2014" width="17" style="4" bestFit="1" customWidth="1"/>
    <col min="2015" max="2015" width="17.5703125" style="4" bestFit="1" customWidth="1"/>
    <col min="2016" max="2262" width="11.5703125" style="4"/>
    <col min="2263" max="2263" width="11" style="4" customWidth="1"/>
    <col min="2264" max="2264" width="18.5703125" style="4" customWidth="1"/>
    <col min="2265" max="2265" width="4.42578125" style="4" customWidth="1"/>
    <col min="2266" max="2266" width="71.28515625" style="4" customWidth="1"/>
    <col min="2267" max="2267" width="19.140625" style="4" customWidth="1"/>
    <col min="2268" max="2268" width="20.140625" style="4" bestFit="1" customWidth="1"/>
    <col min="2269" max="2269" width="18.5703125" style="4" bestFit="1" customWidth="1"/>
    <col min="2270" max="2270" width="17" style="4" bestFit="1" customWidth="1"/>
    <col min="2271" max="2271" width="17.5703125" style="4" bestFit="1" customWidth="1"/>
    <col min="2272" max="2518" width="11.5703125" style="4"/>
    <col min="2519" max="2519" width="11" style="4" customWidth="1"/>
    <col min="2520" max="2520" width="18.5703125" style="4" customWidth="1"/>
    <col min="2521" max="2521" width="4.42578125" style="4" customWidth="1"/>
    <col min="2522" max="2522" width="71.28515625" style="4" customWidth="1"/>
    <col min="2523" max="2523" width="19.140625" style="4" customWidth="1"/>
    <col min="2524" max="2524" width="20.140625" style="4" bestFit="1" customWidth="1"/>
    <col min="2525" max="2525" width="18.5703125" style="4" bestFit="1" customWidth="1"/>
    <col min="2526" max="2526" width="17" style="4" bestFit="1" customWidth="1"/>
    <col min="2527" max="2527" width="17.5703125" style="4" bestFit="1" customWidth="1"/>
    <col min="2528" max="2774" width="11.5703125" style="4"/>
    <col min="2775" max="2775" width="11" style="4" customWidth="1"/>
    <col min="2776" max="2776" width="18.5703125" style="4" customWidth="1"/>
    <col min="2777" max="2777" width="4.42578125" style="4" customWidth="1"/>
    <col min="2778" max="2778" width="71.28515625" style="4" customWidth="1"/>
    <col min="2779" max="2779" width="19.140625" style="4" customWidth="1"/>
    <col min="2780" max="2780" width="20.140625" style="4" bestFit="1" customWidth="1"/>
    <col min="2781" max="2781" width="18.5703125" style="4" bestFit="1" customWidth="1"/>
    <col min="2782" max="2782" width="17" style="4" bestFit="1" customWidth="1"/>
    <col min="2783" max="2783" width="17.5703125" style="4" bestFit="1" customWidth="1"/>
    <col min="2784" max="3030" width="11.5703125" style="4"/>
    <col min="3031" max="3031" width="11" style="4" customWidth="1"/>
    <col min="3032" max="3032" width="18.5703125" style="4" customWidth="1"/>
    <col min="3033" max="3033" width="4.42578125" style="4" customWidth="1"/>
    <col min="3034" max="3034" width="71.28515625" style="4" customWidth="1"/>
    <col min="3035" max="3035" width="19.140625" style="4" customWidth="1"/>
    <col min="3036" max="3036" width="20.140625" style="4" bestFit="1" customWidth="1"/>
    <col min="3037" max="3037" width="18.5703125" style="4" bestFit="1" customWidth="1"/>
    <col min="3038" max="3038" width="17" style="4" bestFit="1" customWidth="1"/>
    <col min="3039" max="3039" width="17.5703125" style="4" bestFit="1" customWidth="1"/>
    <col min="3040" max="3286" width="11.5703125" style="4"/>
    <col min="3287" max="3287" width="11" style="4" customWidth="1"/>
    <col min="3288" max="3288" width="18.5703125" style="4" customWidth="1"/>
    <col min="3289" max="3289" width="4.42578125" style="4" customWidth="1"/>
    <col min="3290" max="3290" width="71.28515625" style="4" customWidth="1"/>
    <col min="3291" max="3291" width="19.140625" style="4" customWidth="1"/>
    <col min="3292" max="3292" width="20.140625" style="4" bestFit="1" customWidth="1"/>
    <col min="3293" max="3293" width="18.5703125" style="4" bestFit="1" customWidth="1"/>
    <col min="3294" max="3294" width="17" style="4" bestFit="1" customWidth="1"/>
    <col min="3295" max="3295" width="17.5703125" style="4" bestFit="1" customWidth="1"/>
    <col min="3296" max="3542" width="11.5703125" style="4"/>
    <col min="3543" max="3543" width="11" style="4" customWidth="1"/>
    <col min="3544" max="3544" width="18.5703125" style="4" customWidth="1"/>
    <col min="3545" max="3545" width="4.42578125" style="4" customWidth="1"/>
    <col min="3546" max="3546" width="71.28515625" style="4" customWidth="1"/>
    <col min="3547" max="3547" width="19.140625" style="4" customWidth="1"/>
    <col min="3548" max="3548" width="20.140625" style="4" bestFit="1" customWidth="1"/>
    <col min="3549" max="3549" width="18.5703125" style="4" bestFit="1" customWidth="1"/>
    <col min="3550" max="3550" width="17" style="4" bestFit="1" customWidth="1"/>
    <col min="3551" max="3551" width="17.5703125" style="4" bestFit="1" customWidth="1"/>
    <col min="3552" max="3798" width="11.5703125" style="4"/>
    <col min="3799" max="3799" width="11" style="4" customWidth="1"/>
    <col min="3800" max="3800" width="18.5703125" style="4" customWidth="1"/>
    <col min="3801" max="3801" width="4.42578125" style="4" customWidth="1"/>
    <col min="3802" max="3802" width="71.28515625" style="4" customWidth="1"/>
    <col min="3803" max="3803" width="19.140625" style="4" customWidth="1"/>
    <col min="3804" max="3804" width="20.140625" style="4" bestFit="1" customWidth="1"/>
    <col min="3805" max="3805" width="18.5703125" style="4" bestFit="1" customWidth="1"/>
    <col min="3806" max="3806" width="17" style="4" bestFit="1" customWidth="1"/>
    <col min="3807" max="3807" width="17.5703125" style="4" bestFit="1" customWidth="1"/>
    <col min="3808" max="4054" width="11.5703125" style="4"/>
    <col min="4055" max="4055" width="11" style="4" customWidth="1"/>
    <col min="4056" max="4056" width="18.5703125" style="4" customWidth="1"/>
    <col min="4057" max="4057" width="4.42578125" style="4" customWidth="1"/>
    <col min="4058" max="4058" width="71.28515625" style="4" customWidth="1"/>
    <col min="4059" max="4059" width="19.140625" style="4" customWidth="1"/>
    <col min="4060" max="4060" width="20.140625" style="4" bestFit="1" customWidth="1"/>
    <col min="4061" max="4061" width="18.5703125" style="4" bestFit="1" customWidth="1"/>
    <col min="4062" max="4062" width="17" style="4" bestFit="1" customWidth="1"/>
    <col min="4063" max="4063" width="17.5703125" style="4" bestFit="1" customWidth="1"/>
    <col min="4064" max="4310" width="11.5703125" style="4"/>
    <col min="4311" max="4311" width="11" style="4" customWidth="1"/>
    <col min="4312" max="4312" width="18.5703125" style="4" customWidth="1"/>
    <col min="4313" max="4313" width="4.42578125" style="4" customWidth="1"/>
    <col min="4314" max="4314" width="71.28515625" style="4" customWidth="1"/>
    <col min="4315" max="4315" width="19.140625" style="4" customWidth="1"/>
    <col min="4316" max="4316" width="20.140625" style="4" bestFit="1" customWidth="1"/>
    <col min="4317" max="4317" width="18.5703125" style="4" bestFit="1" customWidth="1"/>
    <col min="4318" max="4318" width="17" style="4" bestFit="1" customWidth="1"/>
    <col min="4319" max="4319" width="17.5703125" style="4" bestFit="1" customWidth="1"/>
    <col min="4320" max="4566" width="11.5703125" style="4"/>
    <col min="4567" max="4567" width="11" style="4" customWidth="1"/>
    <col min="4568" max="4568" width="18.5703125" style="4" customWidth="1"/>
    <col min="4569" max="4569" width="4.42578125" style="4" customWidth="1"/>
    <col min="4570" max="4570" width="71.28515625" style="4" customWidth="1"/>
    <col min="4571" max="4571" width="19.140625" style="4" customWidth="1"/>
    <col min="4572" max="4572" width="20.140625" style="4" bestFit="1" customWidth="1"/>
    <col min="4573" max="4573" width="18.5703125" style="4" bestFit="1" customWidth="1"/>
    <col min="4574" max="4574" width="17" style="4" bestFit="1" customWidth="1"/>
    <col min="4575" max="4575" width="17.5703125" style="4" bestFit="1" customWidth="1"/>
    <col min="4576" max="4822" width="11.5703125" style="4"/>
    <col min="4823" max="4823" width="11" style="4" customWidth="1"/>
    <col min="4824" max="4824" width="18.5703125" style="4" customWidth="1"/>
    <col min="4825" max="4825" width="4.42578125" style="4" customWidth="1"/>
    <col min="4826" max="4826" width="71.28515625" style="4" customWidth="1"/>
    <col min="4827" max="4827" width="19.140625" style="4" customWidth="1"/>
    <col min="4828" max="4828" width="20.140625" style="4" bestFit="1" customWidth="1"/>
    <col min="4829" max="4829" width="18.5703125" style="4" bestFit="1" customWidth="1"/>
    <col min="4830" max="4830" width="17" style="4" bestFit="1" customWidth="1"/>
    <col min="4831" max="4831" width="17.5703125" style="4" bestFit="1" customWidth="1"/>
    <col min="4832" max="5078" width="11.5703125" style="4"/>
    <col min="5079" max="5079" width="11" style="4" customWidth="1"/>
    <col min="5080" max="5080" width="18.5703125" style="4" customWidth="1"/>
    <col min="5081" max="5081" width="4.42578125" style="4" customWidth="1"/>
    <col min="5082" max="5082" width="71.28515625" style="4" customWidth="1"/>
    <col min="5083" max="5083" width="19.140625" style="4" customWidth="1"/>
    <col min="5084" max="5084" width="20.140625" style="4" bestFit="1" customWidth="1"/>
    <col min="5085" max="5085" width="18.5703125" style="4" bestFit="1" customWidth="1"/>
    <col min="5086" max="5086" width="17" style="4" bestFit="1" customWidth="1"/>
    <col min="5087" max="5087" width="17.5703125" style="4" bestFit="1" customWidth="1"/>
    <col min="5088" max="5334" width="11.5703125" style="4"/>
    <col min="5335" max="5335" width="11" style="4" customWidth="1"/>
    <col min="5336" max="5336" width="18.5703125" style="4" customWidth="1"/>
    <col min="5337" max="5337" width="4.42578125" style="4" customWidth="1"/>
    <col min="5338" max="5338" width="71.28515625" style="4" customWidth="1"/>
    <col min="5339" max="5339" width="19.140625" style="4" customWidth="1"/>
    <col min="5340" max="5340" width="20.140625" style="4" bestFit="1" customWidth="1"/>
    <col min="5341" max="5341" width="18.5703125" style="4" bestFit="1" customWidth="1"/>
    <col min="5342" max="5342" width="17" style="4" bestFit="1" customWidth="1"/>
    <col min="5343" max="5343" width="17.5703125" style="4" bestFit="1" customWidth="1"/>
    <col min="5344" max="5590" width="11.5703125" style="4"/>
    <col min="5591" max="5591" width="11" style="4" customWidth="1"/>
    <col min="5592" max="5592" width="18.5703125" style="4" customWidth="1"/>
    <col min="5593" max="5593" width="4.42578125" style="4" customWidth="1"/>
    <col min="5594" max="5594" width="71.28515625" style="4" customWidth="1"/>
    <col min="5595" max="5595" width="19.140625" style="4" customWidth="1"/>
    <col min="5596" max="5596" width="20.140625" style="4" bestFit="1" customWidth="1"/>
    <col min="5597" max="5597" width="18.5703125" style="4" bestFit="1" customWidth="1"/>
    <col min="5598" max="5598" width="17" style="4" bestFit="1" customWidth="1"/>
    <col min="5599" max="5599" width="17.5703125" style="4" bestFit="1" customWidth="1"/>
    <col min="5600" max="5846" width="11.5703125" style="4"/>
    <col min="5847" max="5847" width="11" style="4" customWidth="1"/>
    <col min="5848" max="5848" width="18.5703125" style="4" customWidth="1"/>
    <col min="5849" max="5849" width="4.42578125" style="4" customWidth="1"/>
    <col min="5850" max="5850" width="71.28515625" style="4" customWidth="1"/>
    <col min="5851" max="5851" width="19.140625" style="4" customWidth="1"/>
    <col min="5852" max="5852" width="20.140625" style="4" bestFit="1" customWidth="1"/>
    <col min="5853" max="5853" width="18.5703125" style="4" bestFit="1" customWidth="1"/>
    <col min="5854" max="5854" width="17" style="4" bestFit="1" customWidth="1"/>
    <col min="5855" max="5855" width="17.5703125" style="4" bestFit="1" customWidth="1"/>
    <col min="5856" max="6102" width="11.5703125" style="4"/>
    <col min="6103" max="6103" width="11" style="4" customWidth="1"/>
    <col min="6104" max="6104" width="18.5703125" style="4" customWidth="1"/>
    <col min="6105" max="6105" width="4.42578125" style="4" customWidth="1"/>
    <col min="6106" max="6106" width="71.28515625" style="4" customWidth="1"/>
    <col min="6107" max="6107" width="19.140625" style="4" customWidth="1"/>
    <col min="6108" max="6108" width="20.140625" style="4" bestFit="1" customWidth="1"/>
    <col min="6109" max="6109" width="18.5703125" style="4" bestFit="1" customWidth="1"/>
    <col min="6110" max="6110" width="17" style="4" bestFit="1" customWidth="1"/>
    <col min="6111" max="6111" width="17.5703125" style="4" bestFit="1" customWidth="1"/>
    <col min="6112" max="6358" width="11.5703125" style="4"/>
    <col min="6359" max="6359" width="11" style="4" customWidth="1"/>
    <col min="6360" max="6360" width="18.5703125" style="4" customWidth="1"/>
    <col min="6361" max="6361" width="4.42578125" style="4" customWidth="1"/>
    <col min="6362" max="6362" width="71.28515625" style="4" customWidth="1"/>
    <col min="6363" max="6363" width="19.140625" style="4" customWidth="1"/>
    <col min="6364" max="6364" width="20.140625" style="4" bestFit="1" customWidth="1"/>
    <col min="6365" max="6365" width="18.5703125" style="4" bestFit="1" customWidth="1"/>
    <col min="6366" max="6366" width="17" style="4" bestFit="1" customWidth="1"/>
    <col min="6367" max="6367" width="17.5703125" style="4" bestFit="1" customWidth="1"/>
    <col min="6368" max="6614" width="11.5703125" style="4"/>
    <col min="6615" max="6615" width="11" style="4" customWidth="1"/>
    <col min="6616" max="6616" width="18.5703125" style="4" customWidth="1"/>
    <col min="6617" max="6617" width="4.42578125" style="4" customWidth="1"/>
    <col min="6618" max="6618" width="71.28515625" style="4" customWidth="1"/>
    <col min="6619" max="6619" width="19.140625" style="4" customWidth="1"/>
    <col min="6620" max="6620" width="20.140625" style="4" bestFit="1" customWidth="1"/>
    <col min="6621" max="6621" width="18.5703125" style="4" bestFit="1" customWidth="1"/>
    <col min="6622" max="6622" width="17" style="4" bestFit="1" customWidth="1"/>
    <col min="6623" max="6623" width="17.5703125" style="4" bestFit="1" customWidth="1"/>
    <col min="6624" max="6870" width="11.5703125" style="4"/>
    <col min="6871" max="6871" width="11" style="4" customWidth="1"/>
    <col min="6872" max="6872" width="18.5703125" style="4" customWidth="1"/>
    <col min="6873" max="6873" width="4.42578125" style="4" customWidth="1"/>
    <col min="6874" max="6874" width="71.28515625" style="4" customWidth="1"/>
    <col min="6875" max="6875" width="19.140625" style="4" customWidth="1"/>
    <col min="6876" max="6876" width="20.140625" style="4" bestFit="1" customWidth="1"/>
    <col min="6877" max="6877" width="18.5703125" style="4" bestFit="1" customWidth="1"/>
    <col min="6878" max="6878" width="17" style="4" bestFit="1" customWidth="1"/>
    <col min="6879" max="6879" width="17.5703125" style="4" bestFit="1" customWidth="1"/>
    <col min="6880" max="7126" width="11.5703125" style="4"/>
    <col min="7127" max="7127" width="11" style="4" customWidth="1"/>
    <col min="7128" max="7128" width="18.5703125" style="4" customWidth="1"/>
    <col min="7129" max="7129" width="4.42578125" style="4" customWidth="1"/>
    <col min="7130" max="7130" width="71.28515625" style="4" customWidth="1"/>
    <col min="7131" max="7131" width="19.140625" style="4" customWidth="1"/>
    <col min="7132" max="7132" width="20.140625" style="4" bestFit="1" customWidth="1"/>
    <col min="7133" max="7133" width="18.5703125" style="4" bestFit="1" customWidth="1"/>
    <col min="7134" max="7134" width="17" style="4" bestFit="1" customWidth="1"/>
    <col min="7135" max="7135" width="17.5703125" style="4" bestFit="1" customWidth="1"/>
    <col min="7136" max="7382" width="11.5703125" style="4"/>
    <col min="7383" max="7383" width="11" style="4" customWidth="1"/>
    <col min="7384" max="7384" width="18.5703125" style="4" customWidth="1"/>
    <col min="7385" max="7385" width="4.42578125" style="4" customWidth="1"/>
    <col min="7386" max="7386" width="71.28515625" style="4" customWidth="1"/>
    <col min="7387" max="7387" width="19.140625" style="4" customWidth="1"/>
    <col min="7388" max="7388" width="20.140625" style="4" bestFit="1" customWidth="1"/>
    <col min="7389" max="7389" width="18.5703125" style="4" bestFit="1" customWidth="1"/>
    <col min="7390" max="7390" width="17" style="4" bestFit="1" customWidth="1"/>
    <col min="7391" max="7391" width="17.5703125" style="4" bestFit="1" customWidth="1"/>
    <col min="7392" max="7638" width="11.5703125" style="4"/>
    <col min="7639" max="7639" width="11" style="4" customWidth="1"/>
    <col min="7640" max="7640" width="18.5703125" style="4" customWidth="1"/>
    <col min="7641" max="7641" width="4.42578125" style="4" customWidth="1"/>
    <col min="7642" max="7642" width="71.28515625" style="4" customWidth="1"/>
    <col min="7643" max="7643" width="19.140625" style="4" customWidth="1"/>
    <col min="7644" max="7644" width="20.140625" style="4" bestFit="1" customWidth="1"/>
    <col min="7645" max="7645" width="18.5703125" style="4" bestFit="1" customWidth="1"/>
    <col min="7646" max="7646" width="17" style="4" bestFit="1" customWidth="1"/>
    <col min="7647" max="7647" width="17.5703125" style="4" bestFit="1" customWidth="1"/>
    <col min="7648" max="7894" width="11.5703125" style="4"/>
    <col min="7895" max="7895" width="11" style="4" customWidth="1"/>
    <col min="7896" max="7896" width="18.5703125" style="4" customWidth="1"/>
    <col min="7897" max="7897" width="4.42578125" style="4" customWidth="1"/>
    <col min="7898" max="7898" width="71.28515625" style="4" customWidth="1"/>
    <col min="7899" max="7899" width="19.140625" style="4" customWidth="1"/>
    <col min="7900" max="7900" width="20.140625" style="4" bestFit="1" customWidth="1"/>
    <col min="7901" max="7901" width="18.5703125" style="4" bestFit="1" customWidth="1"/>
    <col min="7902" max="7902" width="17" style="4" bestFit="1" customWidth="1"/>
    <col min="7903" max="7903" width="17.5703125" style="4" bestFit="1" customWidth="1"/>
    <col min="7904" max="8150" width="11.5703125" style="4"/>
    <col min="8151" max="8151" width="11" style="4" customWidth="1"/>
    <col min="8152" max="8152" width="18.5703125" style="4" customWidth="1"/>
    <col min="8153" max="8153" width="4.42578125" style="4" customWidth="1"/>
    <col min="8154" max="8154" width="71.28515625" style="4" customWidth="1"/>
    <col min="8155" max="8155" width="19.140625" style="4" customWidth="1"/>
    <col min="8156" max="8156" width="20.140625" style="4" bestFit="1" customWidth="1"/>
    <col min="8157" max="8157" width="18.5703125" style="4" bestFit="1" customWidth="1"/>
    <col min="8158" max="8158" width="17" style="4" bestFit="1" customWidth="1"/>
    <col min="8159" max="8159" width="17.5703125" style="4" bestFit="1" customWidth="1"/>
    <col min="8160" max="8406" width="11.5703125" style="4"/>
    <col min="8407" max="8407" width="11" style="4" customWidth="1"/>
    <col min="8408" max="8408" width="18.5703125" style="4" customWidth="1"/>
    <col min="8409" max="8409" width="4.42578125" style="4" customWidth="1"/>
    <col min="8410" max="8410" width="71.28515625" style="4" customWidth="1"/>
    <col min="8411" max="8411" width="19.140625" style="4" customWidth="1"/>
    <col min="8412" max="8412" width="20.140625" style="4" bestFit="1" customWidth="1"/>
    <col min="8413" max="8413" width="18.5703125" style="4" bestFit="1" customWidth="1"/>
    <col min="8414" max="8414" width="17" style="4" bestFit="1" customWidth="1"/>
    <col min="8415" max="8415" width="17.5703125" style="4" bestFit="1" customWidth="1"/>
    <col min="8416" max="8662" width="11.5703125" style="4"/>
    <col min="8663" max="8663" width="11" style="4" customWidth="1"/>
    <col min="8664" max="8664" width="18.5703125" style="4" customWidth="1"/>
    <col min="8665" max="8665" width="4.42578125" style="4" customWidth="1"/>
    <col min="8666" max="8666" width="71.28515625" style="4" customWidth="1"/>
    <col min="8667" max="8667" width="19.140625" style="4" customWidth="1"/>
    <col min="8668" max="8668" width="20.140625" style="4" bestFit="1" customWidth="1"/>
    <col min="8669" max="8669" width="18.5703125" style="4" bestFit="1" customWidth="1"/>
    <col min="8670" max="8670" width="17" style="4" bestFit="1" customWidth="1"/>
    <col min="8671" max="8671" width="17.5703125" style="4" bestFit="1" customWidth="1"/>
    <col min="8672" max="8918" width="11.5703125" style="4"/>
    <col min="8919" max="8919" width="11" style="4" customWidth="1"/>
    <col min="8920" max="8920" width="18.5703125" style="4" customWidth="1"/>
    <col min="8921" max="8921" width="4.42578125" style="4" customWidth="1"/>
    <col min="8922" max="8922" width="71.28515625" style="4" customWidth="1"/>
    <col min="8923" max="8923" width="19.140625" style="4" customWidth="1"/>
    <col min="8924" max="8924" width="20.140625" style="4" bestFit="1" customWidth="1"/>
    <col min="8925" max="8925" width="18.5703125" style="4" bestFit="1" customWidth="1"/>
    <col min="8926" max="8926" width="17" style="4" bestFit="1" customWidth="1"/>
    <col min="8927" max="8927" width="17.5703125" style="4" bestFit="1" customWidth="1"/>
    <col min="8928" max="9174" width="11.5703125" style="4"/>
    <col min="9175" max="9175" width="11" style="4" customWidth="1"/>
    <col min="9176" max="9176" width="18.5703125" style="4" customWidth="1"/>
    <col min="9177" max="9177" width="4.42578125" style="4" customWidth="1"/>
    <col min="9178" max="9178" width="71.28515625" style="4" customWidth="1"/>
    <col min="9179" max="9179" width="19.140625" style="4" customWidth="1"/>
    <col min="9180" max="9180" width="20.140625" style="4" bestFit="1" customWidth="1"/>
    <col min="9181" max="9181" width="18.5703125" style="4" bestFit="1" customWidth="1"/>
    <col min="9182" max="9182" width="17" style="4" bestFit="1" customWidth="1"/>
    <col min="9183" max="9183" width="17.5703125" style="4" bestFit="1" customWidth="1"/>
    <col min="9184" max="9430" width="11.5703125" style="4"/>
    <col min="9431" max="9431" width="11" style="4" customWidth="1"/>
    <col min="9432" max="9432" width="18.5703125" style="4" customWidth="1"/>
    <col min="9433" max="9433" width="4.42578125" style="4" customWidth="1"/>
    <col min="9434" max="9434" width="71.28515625" style="4" customWidth="1"/>
    <col min="9435" max="9435" width="19.140625" style="4" customWidth="1"/>
    <col min="9436" max="9436" width="20.140625" style="4" bestFit="1" customWidth="1"/>
    <col min="9437" max="9437" width="18.5703125" style="4" bestFit="1" customWidth="1"/>
    <col min="9438" max="9438" width="17" style="4" bestFit="1" customWidth="1"/>
    <col min="9439" max="9439" width="17.5703125" style="4" bestFit="1" customWidth="1"/>
    <col min="9440" max="9686" width="11.5703125" style="4"/>
    <col min="9687" max="9687" width="11" style="4" customWidth="1"/>
    <col min="9688" max="9688" width="18.5703125" style="4" customWidth="1"/>
    <col min="9689" max="9689" width="4.42578125" style="4" customWidth="1"/>
    <col min="9690" max="9690" width="71.28515625" style="4" customWidth="1"/>
    <col min="9691" max="9691" width="19.140625" style="4" customWidth="1"/>
    <col min="9692" max="9692" width="20.140625" style="4" bestFit="1" customWidth="1"/>
    <col min="9693" max="9693" width="18.5703125" style="4" bestFit="1" customWidth="1"/>
    <col min="9694" max="9694" width="17" style="4" bestFit="1" customWidth="1"/>
    <col min="9695" max="9695" width="17.5703125" style="4" bestFit="1" customWidth="1"/>
    <col min="9696" max="9942" width="11.5703125" style="4"/>
    <col min="9943" max="9943" width="11" style="4" customWidth="1"/>
    <col min="9944" max="9944" width="18.5703125" style="4" customWidth="1"/>
    <col min="9945" max="9945" width="4.42578125" style="4" customWidth="1"/>
    <col min="9946" max="9946" width="71.28515625" style="4" customWidth="1"/>
    <col min="9947" max="9947" width="19.140625" style="4" customWidth="1"/>
    <col min="9948" max="9948" width="20.140625" style="4" bestFit="1" customWidth="1"/>
    <col min="9949" max="9949" width="18.5703125" style="4" bestFit="1" customWidth="1"/>
    <col min="9950" max="9950" width="17" style="4" bestFit="1" customWidth="1"/>
    <col min="9951" max="9951" width="17.5703125" style="4" bestFit="1" customWidth="1"/>
    <col min="9952" max="10198" width="11.5703125" style="4"/>
    <col min="10199" max="10199" width="11" style="4" customWidth="1"/>
    <col min="10200" max="10200" width="18.5703125" style="4" customWidth="1"/>
    <col min="10201" max="10201" width="4.42578125" style="4" customWidth="1"/>
    <col min="10202" max="10202" width="71.28515625" style="4" customWidth="1"/>
    <col min="10203" max="10203" width="19.140625" style="4" customWidth="1"/>
    <col min="10204" max="10204" width="20.140625" style="4" bestFit="1" customWidth="1"/>
    <col min="10205" max="10205" width="18.5703125" style="4" bestFit="1" customWidth="1"/>
    <col min="10206" max="10206" width="17" style="4" bestFit="1" customWidth="1"/>
    <col min="10207" max="10207" width="17.5703125" style="4" bestFit="1" customWidth="1"/>
    <col min="10208" max="10454" width="11.5703125" style="4"/>
    <col min="10455" max="10455" width="11" style="4" customWidth="1"/>
    <col min="10456" max="10456" width="18.5703125" style="4" customWidth="1"/>
    <col min="10457" max="10457" width="4.42578125" style="4" customWidth="1"/>
    <col min="10458" max="10458" width="71.28515625" style="4" customWidth="1"/>
    <col min="10459" max="10459" width="19.140625" style="4" customWidth="1"/>
    <col min="10460" max="10460" width="20.140625" style="4" bestFit="1" customWidth="1"/>
    <col min="10461" max="10461" width="18.5703125" style="4" bestFit="1" customWidth="1"/>
    <col min="10462" max="10462" width="17" style="4" bestFit="1" customWidth="1"/>
    <col min="10463" max="10463" width="17.5703125" style="4" bestFit="1" customWidth="1"/>
    <col min="10464" max="10710" width="11.5703125" style="4"/>
    <col min="10711" max="10711" width="11" style="4" customWidth="1"/>
    <col min="10712" max="10712" width="18.5703125" style="4" customWidth="1"/>
    <col min="10713" max="10713" width="4.42578125" style="4" customWidth="1"/>
    <col min="10714" max="10714" width="71.28515625" style="4" customWidth="1"/>
    <col min="10715" max="10715" width="19.140625" style="4" customWidth="1"/>
    <col min="10716" max="10716" width="20.140625" style="4" bestFit="1" customWidth="1"/>
    <col min="10717" max="10717" width="18.5703125" style="4" bestFit="1" customWidth="1"/>
    <col min="10718" max="10718" width="17" style="4" bestFit="1" customWidth="1"/>
    <col min="10719" max="10719" width="17.5703125" style="4" bestFit="1" customWidth="1"/>
    <col min="10720" max="10966" width="11.5703125" style="4"/>
    <col min="10967" max="10967" width="11" style="4" customWidth="1"/>
    <col min="10968" max="10968" width="18.5703125" style="4" customWidth="1"/>
    <col min="10969" max="10969" width="4.42578125" style="4" customWidth="1"/>
    <col min="10970" max="10970" width="71.28515625" style="4" customWidth="1"/>
    <col min="10971" max="10971" width="19.140625" style="4" customWidth="1"/>
    <col min="10972" max="10972" width="20.140625" style="4" bestFit="1" customWidth="1"/>
    <col min="10973" max="10973" width="18.5703125" style="4" bestFit="1" customWidth="1"/>
    <col min="10974" max="10974" width="17" style="4" bestFit="1" customWidth="1"/>
    <col min="10975" max="10975" width="17.5703125" style="4" bestFit="1" customWidth="1"/>
    <col min="10976" max="11222" width="11.5703125" style="4"/>
    <col min="11223" max="11223" width="11" style="4" customWidth="1"/>
    <col min="11224" max="11224" width="18.5703125" style="4" customWidth="1"/>
    <col min="11225" max="11225" width="4.42578125" style="4" customWidth="1"/>
    <col min="11226" max="11226" width="71.28515625" style="4" customWidth="1"/>
    <col min="11227" max="11227" width="19.140625" style="4" customWidth="1"/>
    <col min="11228" max="11228" width="20.140625" style="4" bestFit="1" customWidth="1"/>
    <col min="11229" max="11229" width="18.5703125" style="4" bestFit="1" customWidth="1"/>
    <col min="11230" max="11230" width="17" style="4" bestFit="1" customWidth="1"/>
    <col min="11231" max="11231" width="17.5703125" style="4" bestFit="1" customWidth="1"/>
    <col min="11232" max="11478" width="11.5703125" style="4"/>
    <col min="11479" max="11479" width="11" style="4" customWidth="1"/>
    <col min="11480" max="11480" width="18.5703125" style="4" customWidth="1"/>
    <col min="11481" max="11481" width="4.42578125" style="4" customWidth="1"/>
    <col min="11482" max="11482" width="71.28515625" style="4" customWidth="1"/>
    <col min="11483" max="11483" width="19.140625" style="4" customWidth="1"/>
    <col min="11484" max="11484" width="20.140625" style="4" bestFit="1" customWidth="1"/>
    <col min="11485" max="11485" width="18.5703125" style="4" bestFit="1" customWidth="1"/>
    <col min="11486" max="11486" width="17" style="4" bestFit="1" customWidth="1"/>
    <col min="11487" max="11487" width="17.5703125" style="4" bestFit="1" customWidth="1"/>
    <col min="11488" max="11734" width="11.5703125" style="4"/>
    <col min="11735" max="11735" width="11" style="4" customWidth="1"/>
    <col min="11736" max="11736" width="18.5703125" style="4" customWidth="1"/>
    <col min="11737" max="11737" width="4.42578125" style="4" customWidth="1"/>
    <col min="11738" max="11738" width="71.28515625" style="4" customWidth="1"/>
    <col min="11739" max="11739" width="19.140625" style="4" customWidth="1"/>
    <col min="11740" max="11740" width="20.140625" style="4" bestFit="1" customWidth="1"/>
    <col min="11741" max="11741" width="18.5703125" style="4" bestFit="1" customWidth="1"/>
    <col min="11742" max="11742" width="17" style="4" bestFit="1" customWidth="1"/>
    <col min="11743" max="11743" width="17.5703125" style="4" bestFit="1" customWidth="1"/>
    <col min="11744" max="11990" width="11.5703125" style="4"/>
    <col min="11991" max="11991" width="11" style="4" customWidth="1"/>
    <col min="11992" max="11992" width="18.5703125" style="4" customWidth="1"/>
    <col min="11993" max="11993" width="4.42578125" style="4" customWidth="1"/>
    <col min="11994" max="11994" width="71.28515625" style="4" customWidth="1"/>
    <col min="11995" max="11995" width="19.140625" style="4" customWidth="1"/>
    <col min="11996" max="11996" width="20.140625" style="4" bestFit="1" customWidth="1"/>
    <col min="11997" max="11997" width="18.5703125" style="4" bestFit="1" customWidth="1"/>
    <col min="11998" max="11998" width="17" style="4" bestFit="1" customWidth="1"/>
    <col min="11999" max="11999" width="17.5703125" style="4" bestFit="1" customWidth="1"/>
    <col min="12000" max="12246" width="11.5703125" style="4"/>
    <col min="12247" max="12247" width="11" style="4" customWidth="1"/>
    <col min="12248" max="12248" width="18.5703125" style="4" customWidth="1"/>
    <col min="12249" max="12249" width="4.42578125" style="4" customWidth="1"/>
    <col min="12250" max="12250" width="71.28515625" style="4" customWidth="1"/>
    <col min="12251" max="12251" width="19.140625" style="4" customWidth="1"/>
    <col min="12252" max="12252" width="20.140625" style="4" bestFit="1" customWidth="1"/>
    <col min="12253" max="12253" width="18.5703125" style="4" bestFit="1" customWidth="1"/>
    <col min="12254" max="12254" width="17" style="4" bestFit="1" customWidth="1"/>
    <col min="12255" max="12255" width="17.5703125" style="4" bestFit="1" customWidth="1"/>
    <col min="12256" max="12502" width="11.5703125" style="4"/>
    <col min="12503" max="12503" width="11" style="4" customWidth="1"/>
    <col min="12504" max="12504" width="18.5703125" style="4" customWidth="1"/>
    <col min="12505" max="12505" width="4.42578125" style="4" customWidth="1"/>
    <col min="12506" max="12506" width="71.28515625" style="4" customWidth="1"/>
    <col min="12507" max="12507" width="19.140625" style="4" customWidth="1"/>
    <col min="12508" max="12508" width="20.140625" style="4" bestFit="1" customWidth="1"/>
    <col min="12509" max="12509" width="18.5703125" style="4" bestFit="1" customWidth="1"/>
    <col min="12510" max="12510" width="17" style="4" bestFit="1" customWidth="1"/>
    <col min="12511" max="12511" width="17.5703125" style="4" bestFit="1" customWidth="1"/>
    <col min="12512" max="12758" width="11.5703125" style="4"/>
    <col min="12759" max="12759" width="11" style="4" customWidth="1"/>
    <col min="12760" max="12760" width="18.5703125" style="4" customWidth="1"/>
    <col min="12761" max="12761" width="4.42578125" style="4" customWidth="1"/>
    <col min="12762" max="12762" width="71.28515625" style="4" customWidth="1"/>
    <col min="12763" max="12763" width="19.140625" style="4" customWidth="1"/>
    <col min="12764" max="12764" width="20.140625" style="4" bestFit="1" customWidth="1"/>
    <col min="12765" max="12765" width="18.5703125" style="4" bestFit="1" customWidth="1"/>
    <col min="12766" max="12766" width="17" style="4" bestFit="1" customWidth="1"/>
    <col min="12767" max="12767" width="17.5703125" style="4" bestFit="1" customWidth="1"/>
    <col min="12768" max="13014" width="11.5703125" style="4"/>
    <col min="13015" max="13015" width="11" style="4" customWidth="1"/>
    <col min="13016" max="13016" width="18.5703125" style="4" customWidth="1"/>
    <col min="13017" max="13017" width="4.42578125" style="4" customWidth="1"/>
    <col min="13018" max="13018" width="71.28515625" style="4" customWidth="1"/>
    <col min="13019" max="13019" width="19.140625" style="4" customWidth="1"/>
    <col min="13020" max="13020" width="20.140625" style="4" bestFit="1" customWidth="1"/>
    <col min="13021" max="13021" width="18.5703125" style="4" bestFit="1" customWidth="1"/>
    <col min="13022" max="13022" width="17" style="4" bestFit="1" customWidth="1"/>
    <col min="13023" max="13023" width="17.5703125" style="4" bestFit="1" customWidth="1"/>
    <col min="13024" max="13270" width="11.5703125" style="4"/>
    <col min="13271" max="13271" width="11" style="4" customWidth="1"/>
    <col min="13272" max="13272" width="18.5703125" style="4" customWidth="1"/>
    <col min="13273" max="13273" width="4.42578125" style="4" customWidth="1"/>
    <col min="13274" max="13274" width="71.28515625" style="4" customWidth="1"/>
    <col min="13275" max="13275" width="19.140625" style="4" customWidth="1"/>
    <col min="13276" max="13276" width="20.140625" style="4" bestFit="1" customWidth="1"/>
    <col min="13277" max="13277" width="18.5703125" style="4" bestFit="1" customWidth="1"/>
    <col min="13278" max="13278" width="17" style="4" bestFit="1" customWidth="1"/>
    <col min="13279" max="13279" width="17.5703125" style="4" bestFit="1" customWidth="1"/>
    <col min="13280" max="13526" width="11.5703125" style="4"/>
    <col min="13527" max="13527" width="11" style="4" customWidth="1"/>
    <col min="13528" max="13528" width="18.5703125" style="4" customWidth="1"/>
    <col min="13529" max="13529" width="4.42578125" style="4" customWidth="1"/>
    <col min="13530" max="13530" width="71.28515625" style="4" customWidth="1"/>
    <col min="13531" max="13531" width="19.140625" style="4" customWidth="1"/>
    <col min="13532" max="13532" width="20.140625" style="4" bestFit="1" customWidth="1"/>
    <col min="13533" max="13533" width="18.5703125" style="4" bestFit="1" customWidth="1"/>
    <col min="13534" max="13534" width="17" style="4" bestFit="1" customWidth="1"/>
    <col min="13535" max="13535" width="17.5703125" style="4" bestFit="1" customWidth="1"/>
    <col min="13536" max="13782" width="11.5703125" style="4"/>
    <col min="13783" max="13783" width="11" style="4" customWidth="1"/>
    <col min="13784" max="13784" width="18.5703125" style="4" customWidth="1"/>
    <col min="13785" max="13785" width="4.42578125" style="4" customWidth="1"/>
    <col min="13786" max="13786" width="71.28515625" style="4" customWidth="1"/>
    <col min="13787" max="13787" width="19.140625" style="4" customWidth="1"/>
    <col min="13788" max="13788" width="20.140625" style="4" bestFit="1" customWidth="1"/>
    <col min="13789" max="13789" width="18.5703125" style="4" bestFit="1" customWidth="1"/>
    <col min="13790" max="13790" width="17" style="4" bestFit="1" customWidth="1"/>
    <col min="13791" max="13791" width="17.5703125" style="4" bestFit="1" customWidth="1"/>
    <col min="13792" max="14038" width="11.5703125" style="4"/>
    <col min="14039" max="14039" width="11" style="4" customWidth="1"/>
    <col min="14040" max="14040" width="18.5703125" style="4" customWidth="1"/>
    <col min="14041" max="14041" width="4.42578125" style="4" customWidth="1"/>
    <col min="14042" max="14042" width="71.28515625" style="4" customWidth="1"/>
    <col min="14043" max="14043" width="19.140625" style="4" customWidth="1"/>
    <col min="14044" max="14044" width="20.140625" style="4" bestFit="1" customWidth="1"/>
    <col min="14045" max="14045" width="18.5703125" style="4" bestFit="1" customWidth="1"/>
    <col min="14046" max="14046" width="17" style="4" bestFit="1" customWidth="1"/>
    <col min="14047" max="14047" width="17.5703125" style="4" bestFit="1" customWidth="1"/>
    <col min="14048" max="14294" width="11.5703125" style="4"/>
    <col min="14295" max="14295" width="11" style="4" customWidth="1"/>
    <col min="14296" max="14296" width="18.5703125" style="4" customWidth="1"/>
    <col min="14297" max="14297" width="4.42578125" style="4" customWidth="1"/>
    <col min="14298" max="14298" width="71.28515625" style="4" customWidth="1"/>
    <col min="14299" max="14299" width="19.140625" style="4" customWidth="1"/>
    <col min="14300" max="14300" width="20.140625" style="4" bestFit="1" customWidth="1"/>
    <col min="14301" max="14301" width="18.5703125" style="4" bestFit="1" customWidth="1"/>
    <col min="14302" max="14302" width="17" style="4" bestFit="1" customWidth="1"/>
    <col min="14303" max="14303" width="17.5703125" style="4" bestFit="1" customWidth="1"/>
    <col min="14304" max="14550" width="11.5703125" style="4"/>
    <col min="14551" max="14551" width="11" style="4" customWidth="1"/>
    <col min="14552" max="14552" width="18.5703125" style="4" customWidth="1"/>
    <col min="14553" max="14553" width="4.42578125" style="4" customWidth="1"/>
    <col min="14554" max="14554" width="71.28515625" style="4" customWidth="1"/>
    <col min="14555" max="14555" width="19.140625" style="4" customWidth="1"/>
    <col min="14556" max="14556" width="20.140625" style="4" bestFit="1" customWidth="1"/>
    <col min="14557" max="14557" width="18.5703125" style="4" bestFit="1" customWidth="1"/>
    <col min="14558" max="14558" width="17" style="4" bestFit="1" customWidth="1"/>
    <col min="14559" max="14559" width="17.5703125" style="4" bestFit="1" customWidth="1"/>
    <col min="14560" max="14806" width="11.5703125" style="4"/>
    <col min="14807" max="14807" width="11" style="4" customWidth="1"/>
    <col min="14808" max="14808" width="18.5703125" style="4" customWidth="1"/>
    <col min="14809" max="14809" width="4.42578125" style="4" customWidth="1"/>
    <col min="14810" max="14810" width="71.28515625" style="4" customWidth="1"/>
    <col min="14811" max="14811" width="19.140625" style="4" customWidth="1"/>
    <col min="14812" max="14812" width="20.140625" style="4" bestFit="1" customWidth="1"/>
    <col min="14813" max="14813" width="18.5703125" style="4" bestFit="1" customWidth="1"/>
    <col min="14814" max="14814" width="17" style="4" bestFit="1" customWidth="1"/>
    <col min="14815" max="14815" width="17.5703125" style="4" bestFit="1" customWidth="1"/>
    <col min="14816" max="15062" width="11.5703125" style="4"/>
    <col min="15063" max="15063" width="11" style="4" customWidth="1"/>
    <col min="15064" max="15064" width="18.5703125" style="4" customWidth="1"/>
    <col min="15065" max="15065" width="4.42578125" style="4" customWidth="1"/>
    <col min="15066" max="15066" width="71.28515625" style="4" customWidth="1"/>
    <col min="15067" max="15067" width="19.140625" style="4" customWidth="1"/>
    <col min="15068" max="15068" width="20.140625" style="4" bestFit="1" customWidth="1"/>
    <col min="15069" max="15069" width="18.5703125" style="4" bestFit="1" customWidth="1"/>
    <col min="15070" max="15070" width="17" style="4" bestFit="1" customWidth="1"/>
    <col min="15071" max="15071" width="17.5703125" style="4" bestFit="1" customWidth="1"/>
    <col min="15072" max="15318" width="11.5703125" style="4"/>
    <col min="15319" max="15319" width="11" style="4" customWidth="1"/>
    <col min="15320" max="15320" width="18.5703125" style="4" customWidth="1"/>
    <col min="15321" max="15321" width="4.42578125" style="4" customWidth="1"/>
    <col min="15322" max="15322" width="71.28515625" style="4" customWidth="1"/>
    <col min="15323" max="15323" width="19.140625" style="4" customWidth="1"/>
    <col min="15324" max="15324" width="20.140625" style="4" bestFit="1" customWidth="1"/>
    <col min="15325" max="15325" width="18.5703125" style="4" bestFit="1" customWidth="1"/>
    <col min="15326" max="15326" width="17" style="4" bestFit="1" customWidth="1"/>
    <col min="15327" max="15327" width="17.5703125" style="4" bestFit="1" customWidth="1"/>
    <col min="15328" max="15574" width="11.5703125" style="4"/>
    <col min="15575" max="15575" width="11" style="4" customWidth="1"/>
    <col min="15576" max="15576" width="18.5703125" style="4" customWidth="1"/>
    <col min="15577" max="15577" width="4.42578125" style="4" customWidth="1"/>
    <col min="15578" max="15578" width="71.28515625" style="4" customWidth="1"/>
    <col min="15579" max="15579" width="19.140625" style="4" customWidth="1"/>
    <col min="15580" max="15580" width="20.140625" style="4" bestFit="1" customWidth="1"/>
    <col min="15581" max="15581" width="18.5703125" style="4" bestFit="1" customWidth="1"/>
    <col min="15582" max="15582" width="17" style="4" bestFit="1" customWidth="1"/>
    <col min="15583" max="15583" width="17.5703125" style="4" bestFit="1" customWidth="1"/>
    <col min="15584" max="15830" width="11.5703125" style="4"/>
    <col min="15831" max="15831" width="11" style="4" customWidth="1"/>
    <col min="15832" max="15832" width="18.5703125" style="4" customWidth="1"/>
    <col min="15833" max="15833" width="4.42578125" style="4" customWidth="1"/>
    <col min="15834" max="15834" width="71.28515625" style="4" customWidth="1"/>
    <col min="15835" max="15835" width="19.140625" style="4" customWidth="1"/>
    <col min="15836" max="15836" width="20.140625" style="4" bestFit="1" customWidth="1"/>
    <col min="15837" max="15837" width="18.5703125" style="4" bestFit="1" customWidth="1"/>
    <col min="15838" max="15838" width="17" style="4" bestFit="1" customWidth="1"/>
    <col min="15839" max="15839" width="17.5703125" style="4" bestFit="1" customWidth="1"/>
    <col min="15840" max="16086" width="11.5703125" style="4"/>
    <col min="16087" max="16087" width="11" style="4" customWidth="1"/>
    <col min="16088" max="16088" width="18.5703125" style="4" customWidth="1"/>
    <col min="16089" max="16089" width="4.42578125" style="4" customWidth="1"/>
    <col min="16090" max="16090" width="71.28515625" style="4" customWidth="1"/>
    <col min="16091" max="16091" width="19.140625" style="4" customWidth="1"/>
    <col min="16092" max="16092" width="20.140625" style="4" bestFit="1" customWidth="1"/>
    <col min="16093" max="16093" width="18.5703125" style="4" bestFit="1" customWidth="1"/>
    <col min="16094" max="16094" width="17" style="4" bestFit="1" customWidth="1"/>
    <col min="16095" max="16095" width="17.5703125" style="4" bestFit="1" customWidth="1"/>
    <col min="16096" max="16342" width="11.5703125" style="4"/>
    <col min="16343" max="16348" width="11.42578125" style="4" customWidth="1"/>
    <col min="16349" max="16383" width="11.5703125" style="4"/>
    <col min="16384" max="16384" width="11.5703125" style="4" customWidth="1"/>
  </cols>
  <sheetData>
    <row r="1" spans="1:7" s="3" customFormat="1" x14ac:dyDescent="0.25">
      <c r="A1" s="39" t="s">
        <v>0</v>
      </c>
      <c r="B1" s="39"/>
      <c r="C1" s="39"/>
      <c r="D1" s="39"/>
      <c r="E1" s="39"/>
      <c r="F1" s="39"/>
      <c r="G1" s="39"/>
    </row>
    <row r="2" spans="1:7" s="3" customFormat="1" x14ac:dyDescent="0.2">
      <c r="A2" s="40" t="s">
        <v>1</v>
      </c>
      <c r="B2" s="40"/>
      <c r="C2" s="40"/>
      <c r="D2" s="40"/>
      <c r="E2" s="40"/>
      <c r="F2" s="40"/>
      <c r="G2" s="40"/>
    </row>
    <row r="3" spans="1:7" s="3" customFormat="1" x14ac:dyDescent="0.25">
      <c r="A3" s="41" t="s">
        <v>2</v>
      </c>
      <c r="B3" s="41"/>
      <c r="C3" s="41"/>
      <c r="D3" s="41"/>
      <c r="E3" s="41"/>
      <c r="F3" s="41"/>
      <c r="G3" s="41"/>
    </row>
    <row r="4" spans="1:7" s="3" customFormat="1" x14ac:dyDescent="0.25">
      <c r="A4" s="42" t="s">
        <v>3</v>
      </c>
      <c r="B4" s="42"/>
      <c r="C4" s="42"/>
      <c r="D4" s="42"/>
      <c r="E4" s="42"/>
      <c r="F4" s="42"/>
      <c r="G4" s="42"/>
    </row>
    <row r="5" spans="1:7" s="3" customFormat="1" x14ac:dyDescent="0.25">
      <c r="A5" s="2"/>
      <c r="B5" s="2"/>
      <c r="C5" s="2"/>
      <c r="D5" s="2"/>
      <c r="E5" s="2"/>
      <c r="F5" s="2"/>
      <c r="G5" s="1"/>
    </row>
    <row r="6" spans="1:7" x14ac:dyDescent="0.25">
      <c r="A6" s="43" t="s">
        <v>4</v>
      </c>
      <c r="B6" s="45" t="s">
        <v>5</v>
      </c>
      <c r="C6" s="45" t="s">
        <v>6</v>
      </c>
      <c r="D6" s="45" t="s">
        <v>7</v>
      </c>
      <c r="E6" s="45" t="s">
        <v>8</v>
      </c>
      <c r="F6" s="45" t="s">
        <v>9</v>
      </c>
      <c r="G6" s="37" t="s">
        <v>10</v>
      </c>
    </row>
    <row r="7" spans="1:7" s="3" customFormat="1" x14ac:dyDescent="0.25">
      <c r="A7" s="44"/>
      <c r="B7" s="46"/>
      <c r="C7" s="46"/>
      <c r="D7" s="46"/>
      <c r="E7" s="46"/>
      <c r="F7" s="46"/>
      <c r="G7" s="38"/>
    </row>
    <row r="8" spans="1:7" s="3" customFormat="1" x14ac:dyDescent="0.25">
      <c r="A8" s="5" t="s">
        <v>11</v>
      </c>
      <c r="B8" s="6">
        <f>B9+B361+B504+B513</f>
        <v>95471978325</v>
      </c>
      <c r="C8" s="6">
        <f>C9+C361+C504+C513</f>
        <v>5492147568.1900005</v>
      </c>
      <c r="D8" s="6">
        <f>D9+D361+D504+D513</f>
        <v>725448576.25</v>
      </c>
      <c r="E8" s="6">
        <f>E9+E361+E504+E513</f>
        <v>101689574469.44</v>
      </c>
      <c r="F8" s="6">
        <f>F9+F361+F504+F513</f>
        <v>79116621466.020004</v>
      </c>
      <c r="G8" s="16">
        <f t="shared" ref="G8:G43" si="0">IF(F8=0,0,IF(E8=0,100,F8/E8*100))</f>
        <v>77.802097096783825</v>
      </c>
    </row>
    <row r="9" spans="1:7" s="3" customFormat="1" x14ac:dyDescent="0.25">
      <c r="A9" s="5" t="s">
        <v>12</v>
      </c>
      <c r="B9" s="6">
        <f>B10+B42+B52+B308+B319+B356</f>
        <v>6299154072</v>
      </c>
      <c r="C9" s="6">
        <f>C10+C42+C52+C308+C319+C356</f>
        <v>595773073.78999996</v>
      </c>
      <c r="D9" s="6">
        <f>D10+D42+D52+D308+D319+D356</f>
        <v>341389324.60999995</v>
      </c>
      <c r="E9" s="6">
        <f>E10+E42+E52+E308+E319+E356</f>
        <v>7236316470.3999996</v>
      </c>
      <c r="F9" s="6">
        <f>F10+F42+F52+F308+F319+F356</f>
        <v>5896533491.9099998</v>
      </c>
      <c r="G9" s="16">
        <f t="shared" si="0"/>
        <v>81.48529042406652</v>
      </c>
    </row>
    <row r="10" spans="1:7" s="3" customFormat="1" x14ac:dyDescent="0.25">
      <c r="A10" s="5" t="s">
        <v>13</v>
      </c>
      <c r="B10" s="6">
        <f t="shared" ref="B10" si="1">B11+B13+B19+B22+B38</f>
        <v>2861216703</v>
      </c>
      <c r="C10" s="6">
        <f>C11+C13+C19+C22+C38</f>
        <v>248150666</v>
      </c>
      <c r="D10" s="6">
        <f>D11+D13+D19+D22+D38</f>
        <v>6125611.1100000003</v>
      </c>
      <c r="E10" s="6">
        <f t="shared" ref="E10" si="2">E11+E13+E19+E22+E38</f>
        <v>3115492980.1100001</v>
      </c>
      <c r="F10" s="6">
        <f>F11+F13+F19+F22+F38</f>
        <v>2838451854.8699999</v>
      </c>
      <c r="G10" s="16">
        <f t="shared" si="0"/>
        <v>91.107631215711521</v>
      </c>
    </row>
    <row r="11" spans="1:7" s="3" customFormat="1" x14ac:dyDescent="0.25">
      <c r="A11" s="5" t="s">
        <v>14</v>
      </c>
      <c r="B11" s="6">
        <f t="shared" ref="B11:D11" si="3">SUM(B12)</f>
        <v>5722106</v>
      </c>
      <c r="C11" s="6">
        <f>SUM(C12)</f>
        <v>0</v>
      </c>
      <c r="D11" s="6">
        <f t="shared" si="3"/>
        <v>0</v>
      </c>
      <c r="E11" s="6">
        <f>SUM(E12)</f>
        <v>5722106</v>
      </c>
      <c r="F11" s="6">
        <f>SUM(F12)</f>
        <v>4490006.16</v>
      </c>
      <c r="G11" s="16">
        <f t="shared" si="0"/>
        <v>78.467720800698203</v>
      </c>
    </row>
    <row r="12" spans="1:7" x14ac:dyDescent="0.25">
      <c r="A12" s="7" t="s">
        <v>15</v>
      </c>
      <c r="B12" s="8">
        <v>5722106</v>
      </c>
      <c r="C12" s="9">
        <v>0</v>
      </c>
      <c r="D12" s="9">
        <v>0</v>
      </c>
      <c r="E12" s="10">
        <f>+B12+C12+D12</f>
        <v>5722106</v>
      </c>
      <c r="F12" s="8">
        <v>4490006.16</v>
      </c>
      <c r="G12" s="33">
        <f>IF(F12=0,0,IF(E12=0,100,F12/E12*100))</f>
        <v>78.467720800698203</v>
      </c>
    </row>
    <row r="13" spans="1:7" s="3" customFormat="1" x14ac:dyDescent="0.25">
      <c r="A13" s="5" t="s">
        <v>16</v>
      </c>
      <c r="B13" s="6">
        <f t="shared" ref="B13:D13" si="4">SUM(B14:B18)</f>
        <v>147129612</v>
      </c>
      <c r="C13" s="6">
        <f>SUM(C14:C18)</f>
        <v>767143</v>
      </c>
      <c r="D13" s="6">
        <f t="shared" si="4"/>
        <v>6125611.1100000003</v>
      </c>
      <c r="E13" s="6">
        <f>SUM(E14:E18)</f>
        <v>154022366.11000001</v>
      </c>
      <c r="F13" s="6">
        <f>SUM(F14:F18)</f>
        <v>127427825.16</v>
      </c>
      <c r="G13" s="16">
        <f>IF(F13=0,0,IF(E13=0,100,F13/E13*100))</f>
        <v>82.733325281468098</v>
      </c>
    </row>
    <row r="14" spans="1:7" x14ac:dyDescent="0.25">
      <c r="A14" s="7" t="s">
        <v>17</v>
      </c>
      <c r="B14" s="8">
        <v>58393978</v>
      </c>
      <c r="C14" s="9">
        <v>0</v>
      </c>
      <c r="D14" s="9">
        <v>0</v>
      </c>
      <c r="E14" s="10">
        <f t="shared" ref="E14:E21" si="5">+B14+C14+D14</f>
        <v>58393978</v>
      </c>
      <c r="F14" s="8">
        <v>41448074.210000001</v>
      </c>
      <c r="G14" s="33">
        <f>IF(F14=0,0,IF(E14=0,100,F14/E14*100))</f>
        <v>70.980049021493272</v>
      </c>
    </row>
    <row r="15" spans="1:7" x14ac:dyDescent="0.25">
      <c r="A15" s="7" t="s">
        <v>18</v>
      </c>
      <c r="B15" s="8">
        <v>34920852</v>
      </c>
      <c r="C15" s="9">
        <v>0</v>
      </c>
      <c r="D15" s="11">
        <v>6125611.1100000003</v>
      </c>
      <c r="E15" s="10">
        <f t="shared" si="5"/>
        <v>41046463.109999999</v>
      </c>
      <c r="F15" s="8">
        <v>26945710.739999998</v>
      </c>
      <c r="G15" s="33">
        <f>IF(F15=0,0,IF(E15=0,100,F15/E15*100))</f>
        <v>65.64685163685958</v>
      </c>
    </row>
    <row r="16" spans="1:7" x14ac:dyDescent="0.25">
      <c r="A16" s="7" t="s">
        <v>19</v>
      </c>
      <c r="B16" s="8">
        <v>35176756</v>
      </c>
      <c r="C16" s="11">
        <v>767143</v>
      </c>
      <c r="D16" s="9">
        <v>0</v>
      </c>
      <c r="E16" s="10">
        <f t="shared" si="5"/>
        <v>35943899</v>
      </c>
      <c r="F16" s="8">
        <v>28682898.57</v>
      </c>
      <c r="G16" s="33">
        <f t="shared" si="0"/>
        <v>79.799074023661149</v>
      </c>
    </row>
    <row r="17" spans="1:7" x14ac:dyDescent="0.25">
      <c r="A17" s="7" t="s">
        <v>20</v>
      </c>
      <c r="B17" s="8">
        <v>14385566</v>
      </c>
      <c r="C17" s="9">
        <v>0</v>
      </c>
      <c r="D17" s="9">
        <v>0</v>
      </c>
      <c r="E17" s="10">
        <f t="shared" si="5"/>
        <v>14385566</v>
      </c>
      <c r="F17" s="8">
        <v>17464132.039999999</v>
      </c>
      <c r="G17" s="33">
        <f t="shared" si="0"/>
        <v>121.4003817437562</v>
      </c>
    </row>
    <row r="18" spans="1:7" x14ac:dyDescent="0.25">
      <c r="A18" s="7" t="s">
        <v>508</v>
      </c>
      <c r="B18" s="8">
        <v>4252460</v>
      </c>
      <c r="C18" s="9">
        <v>0</v>
      </c>
      <c r="D18" s="9">
        <v>0</v>
      </c>
      <c r="E18" s="10">
        <f t="shared" si="5"/>
        <v>4252460</v>
      </c>
      <c r="F18" s="8">
        <v>12887009.6</v>
      </c>
      <c r="G18" s="33">
        <f t="shared" si="0"/>
        <v>303.04834378218726</v>
      </c>
    </row>
    <row r="19" spans="1:7" s="3" customFormat="1" x14ac:dyDescent="0.25">
      <c r="A19" s="5" t="s">
        <v>21</v>
      </c>
      <c r="B19" s="6">
        <f t="shared" ref="B19" si="6">SUM(B20:B21)</f>
        <v>2629995490</v>
      </c>
      <c r="C19" s="6">
        <f>SUM(C20:C21)</f>
        <v>247383523</v>
      </c>
      <c r="D19" s="6">
        <f>SUM(D20:D21)</f>
        <v>0</v>
      </c>
      <c r="E19" s="6">
        <f>SUM(E20:E21)</f>
        <v>2877379013</v>
      </c>
      <c r="F19" s="6">
        <f>SUM(F20:F21)</f>
        <v>2572691469.8699999</v>
      </c>
      <c r="G19" s="16">
        <f t="shared" si="0"/>
        <v>89.410934682104042</v>
      </c>
    </row>
    <row r="20" spans="1:7" ht="24" x14ac:dyDescent="0.25">
      <c r="A20" s="7" t="s">
        <v>22</v>
      </c>
      <c r="B20" s="8">
        <v>2629995490</v>
      </c>
      <c r="C20" s="11">
        <v>247383523</v>
      </c>
      <c r="D20" s="35">
        <v>0</v>
      </c>
      <c r="E20" s="10">
        <f t="shared" si="5"/>
        <v>2877379013</v>
      </c>
      <c r="F20" s="8">
        <v>2572620473.25</v>
      </c>
      <c r="G20" s="33">
        <f t="shared" si="0"/>
        <v>89.408467276187793</v>
      </c>
    </row>
    <row r="21" spans="1:7" ht="24" x14ac:dyDescent="0.25">
      <c r="A21" s="7" t="s">
        <v>23</v>
      </c>
      <c r="B21" s="8">
        <v>0</v>
      </c>
      <c r="C21" s="9">
        <v>0</v>
      </c>
      <c r="D21" s="9">
        <v>0</v>
      </c>
      <c r="E21" s="10">
        <f t="shared" si="5"/>
        <v>0</v>
      </c>
      <c r="F21" s="13">
        <v>70996.62</v>
      </c>
      <c r="G21" s="33">
        <f t="shared" si="0"/>
        <v>100</v>
      </c>
    </row>
    <row r="22" spans="1:7" s="3" customFormat="1" x14ac:dyDescent="0.25">
      <c r="A22" s="5" t="s">
        <v>24</v>
      </c>
      <c r="B22" s="6">
        <f t="shared" ref="B22:E22" si="7">SUM(B23+B29+B32)</f>
        <v>78369495</v>
      </c>
      <c r="C22" s="6">
        <f>SUM(C23+C29+C32)</f>
        <v>0</v>
      </c>
      <c r="D22" s="6">
        <f t="shared" si="7"/>
        <v>0</v>
      </c>
      <c r="E22" s="6">
        <f t="shared" si="7"/>
        <v>78369495</v>
      </c>
      <c r="F22" s="6">
        <f>SUM(F23+F29+F32)</f>
        <v>133840369.55999999</v>
      </c>
      <c r="G22" s="16">
        <f t="shared" si="0"/>
        <v>170.78120710105378</v>
      </c>
    </row>
    <row r="23" spans="1:7" s="3" customFormat="1" x14ac:dyDescent="0.25">
      <c r="A23" s="5" t="s">
        <v>25</v>
      </c>
      <c r="B23" s="6">
        <f t="shared" ref="B23:D23" si="8">SUM(B24:B28)</f>
        <v>45689250</v>
      </c>
      <c r="C23" s="6">
        <f t="shared" si="8"/>
        <v>0</v>
      </c>
      <c r="D23" s="6">
        <f t="shared" si="8"/>
        <v>0</v>
      </c>
      <c r="E23" s="6">
        <f>SUM(E24:E28)</f>
        <v>45689250</v>
      </c>
      <c r="F23" s="6">
        <f>SUM(F24:F28)</f>
        <v>22253142.050000001</v>
      </c>
      <c r="G23" s="16">
        <f t="shared" si="0"/>
        <v>48.70542206317679</v>
      </c>
    </row>
    <row r="24" spans="1:7" x14ac:dyDescent="0.25">
      <c r="A24" s="7" t="s">
        <v>507</v>
      </c>
      <c r="B24" s="8">
        <v>1437239</v>
      </c>
      <c r="C24" s="9">
        <v>0</v>
      </c>
      <c r="D24" s="9">
        <v>0</v>
      </c>
      <c r="E24" s="10">
        <f t="shared" ref="E24:E41" si="9">+B24+C24+D24</f>
        <v>1437239</v>
      </c>
      <c r="F24" s="8">
        <v>593983.39</v>
      </c>
      <c r="G24" s="33">
        <f t="shared" si="0"/>
        <v>41.328087395346216</v>
      </c>
    </row>
    <row r="25" spans="1:7" x14ac:dyDescent="0.25">
      <c r="A25" s="7" t="s">
        <v>26</v>
      </c>
      <c r="B25" s="8">
        <v>254607</v>
      </c>
      <c r="C25" s="9">
        <v>0</v>
      </c>
      <c r="D25" s="9">
        <v>0</v>
      </c>
      <c r="E25" s="10">
        <f t="shared" si="9"/>
        <v>254607</v>
      </c>
      <c r="F25" s="8">
        <v>134647.25</v>
      </c>
      <c r="G25" s="33">
        <f t="shared" si="0"/>
        <v>52.884347248897321</v>
      </c>
    </row>
    <row r="26" spans="1:7" x14ac:dyDescent="0.25">
      <c r="A26" s="7" t="s">
        <v>27</v>
      </c>
      <c r="B26" s="8">
        <v>43908934</v>
      </c>
      <c r="C26" s="9">
        <v>0</v>
      </c>
      <c r="D26" s="9">
        <v>0</v>
      </c>
      <c r="E26" s="10">
        <f t="shared" si="9"/>
        <v>43908934</v>
      </c>
      <c r="F26" s="14">
        <v>21391927.52</v>
      </c>
      <c r="G26" s="33">
        <f t="shared" si="0"/>
        <v>48.718849608145803</v>
      </c>
    </row>
    <row r="27" spans="1:7" x14ac:dyDescent="0.25">
      <c r="A27" s="7" t="s">
        <v>506</v>
      </c>
      <c r="B27" s="8">
        <v>48702</v>
      </c>
      <c r="C27" s="9">
        <v>0</v>
      </c>
      <c r="D27" s="9">
        <v>0</v>
      </c>
      <c r="E27" s="10">
        <f t="shared" si="9"/>
        <v>48702</v>
      </c>
      <c r="F27" s="8">
        <v>37643.53</v>
      </c>
      <c r="G27" s="33">
        <f t="shared" si="0"/>
        <v>77.293601905465891</v>
      </c>
    </row>
    <row r="28" spans="1:7" x14ac:dyDescent="0.25">
      <c r="A28" s="7" t="s">
        <v>28</v>
      </c>
      <c r="B28" s="8">
        <v>39768</v>
      </c>
      <c r="C28" s="9">
        <v>0</v>
      </c>
      <c r="D28" s="9">
        <v>0</v>
      </c>
      <c r="E28" s="10">
        <f t="shared" si="9"/>
        <v>39768</v>
      </c>
      <c r="F28" s="8">
        <v>94940.36</v>
      </c>
      <c r="G28" s="33">
        <f t="shared" si="0"/>
        <v>238.73556628444982</v>
      </c>
    </row>
    <row r="29" spans="1:7" s="3" customFormat="1" x14ac:dyDescent="0.25">
      <c r="A29" s="5" t="s">
        <v>29</v>
      </c>
      <c r="B29" s="6">
        <f t="shared" ref="B29:D29" si="10">SUM(B30:B31)</f>
        <v>32680245</v>
      </c>
      <c r="C29" s="6">
        <f t="shared" si="10"/>
        <v>0</v>
      </c>
      <c r="D29" s="6">
        <f t="shared" si="10"/>
        <v>0</v>
      </c>
      <c r="E29" s="6">
        <f>SUM(E30:E31)</f>
        <v>32680245</v>
      </c>
      <c r="F29" s="6">
        <f>SUM(F30:F31)</f>
        <v>108501000.41</v>
      </c>
      <c r="G29" s="16">
        <f t="shared" si="0"/>
        <v>332.00791612792375</v>
      </c>
    </row>
    <row r="30" spans="1:7" x14ac:dyDescent="0.25">
      <c r="A30" s="15" t="s">
        <v>30</v>
      </c>
      <c r="B30" s="10">
        <v>32680167</v>
      </c>
      <c r="C30" s="9">
        <v>0</v>
      </c>
      <c r="D30" s="9">
        <v>0</v>
      </c>
      <c r="E30" s="10">
        <f t="shared" si="9"/>
        <v>32680167</v>
      </c>
      <c r="F30" s="10">
        <v>108501000.41</v>
      </c>
      <c r="G30" s="33">
        <f t="shared" si="0"/>
        <v>332.00870855402911</v>
      </c>
    </row>
    <row r="31" spans="1:7" s="3" customFormat="1" x14ac:dyDescent="0.25">
      <c r="A31" s="15" t="s">
        <v>31</v>
      </c>
      <c r="B31" s="10">
        <v>78</v>
      </c>
      <c r="C31" s="9">
        <v>0</v>
      </c>
      <c r="D31" s="9">
        <v>0</v>
      </c>
      <c r="E31" s="10">
        <f t="shared" si="9"/>
        <v>78</v>
      </c>
      <c r="F31" s="10">
        <v>0</v>
      </c>
      <c r="G31" s="33">
        <f t="shared" si="0"/>
        <v>0</v>
      </c>
    </row>
    <row r="32" spans="1:7" x14ac:dyDescent="0.25">
      <c r="A32" s="5" t="s">
        <v>32</v>
      </c>
      <c r="B32" s="6">
        <f t="shared" ref="B32:D32" si="11">SUM(B33:B37)</f>
        <v>0</v>
      </c>
      <c r="C32" s="6">
        <f t="shared" si="11"/>
        <v>0</v>
      </c>
      <c r="D32" s="6">
        <f t="shared" si="11"/>
        <v>0</v>
      </c>
      <c r="E32" s="6">
        <f>SUM(E33:E37)</f>
        <v>0</v>
      </c>
      <c r="F32" s="6">
        <f>SUM(F33:F37)</f>
        <v>3086227.1000000006</v>
      </c>
      <c r="G32" s="16">
        <f t="shared" si="0"/>
        <v>100</v>
      </c>
    </row>
    <row r="33" spans="1:7" x14ac:dyDescent="0.25">
      <c r="A33" s="15" t="s">
        <v>33</v>
      </c>
      <c r="B33" s="10">
        <v>0</v>
      </c>
      <c r="C33" s="9">
        <v>0</v>
      </c>
      <c r="D33" s="9">
        <v>0</v>
      </c>
      <c r="E33" s="10">
        <f t="shared" si="9"/>
        <v>0</v>
      </c>
      <c r="F33" s="10">
        <v>109744.3</v>
      </c>
      <c r="G33" s="33">
        <f t="shared" si="0"/>
        <v>100</v>
      </c>
    </row>
    <row r="34" spans="1:7" x14ac:dyDescent="0.25">
      <c r="A34" s="15" t="s">
        <v>34</v>
      </c>
      <c r="B34" s="10">
        <v>0</v>
      </c>
      <c r="C34" s="9">
        <v>0</v>
      </c>
      <c r="D34" s="9">
        <v>0</v>
      </c>
      <c r="E34" s="10">
        <f t="shared" si="9"/>
        <v>0</v>
      </c>
      <c r="F34" s="10">
        <v>16965.09</v>
      </c>
      <c r="G34" s="33">
        <f t="shared" si="0"/>
        <v>100</v>
      </c>
    </row>
    <row r="35" spans="1:7" ht="24" x14ac:dyDescent="0.25">
      <c r="A35" s="15" t="s">
        <v>35</v>
      </c>
      <c r="B35" s="10">
        <v>0</v>
      </c>
      <c r="C35" s="9">
        <v>0</v>
      </c>
      <c r="D35" s="9">
        <v>0</v>
      </c>
      <c r="E35" s="10">
        <f t="shared" si="9"/>
        <v>0</v>
      </c>
      <c r="F35" s="14">
        <v>2949700.56</v>
      </c>
      <c r="G35" s="33">
        <f t="shared" si="0"/>
        <v>100</v>
      </c>
    </row>
    <row r="36" spans="1:7" x14ac:dyDescent="0.25">
      <c r="A36" s="15" t="s">
        <v>505</v>
      </c>
      <c r="B36" s="10">
        <v>0</v>
      </c>
      <c r="C36" s="9">
        <v>0</v>
      </c>
      <c r="D36" s="9">
        <v>0</v>
      </c>
      <c r="E36" s="10">
        <f t="shared" si="9"/>
        <v>0</v>
      </c>
      <c r="F36" s="10">
        <v>2270.4299999999998</v>
      </c>
      <c r="G36" s="33">
        <f t="shared" si="0"/>
        <v>100</v>
      </c>
    </row>
    <row r="37" spans="1:7" s="3" customFormat="1" x14ac:dyDescent="0.25">
      <c r="A37" s="15" t="s">
        <v>36</v>
      </c>
      <c r="B37" s="10">
        <v>0</v>
      </c>
      <c r="C37" s="9">
        <v>0</v>
      </c>
      <c r="D37" s="9">
        <v>0</v>
      </c>
      <c r="E37" s="10">
        <f t="shared" si="9"/>
        <v>0</v>
      </c>
      <c r="F37" s="10">
        <v>7546.72</v>
      </c>
      <c r="G37" s="33">
        <f t="shared" si="0"/>
        <v>100</v>
      </c>
    </row>
    <row r="38" spans="1:7" ht="24" x14ac:dyDescent="0.25">
      <c r="A38" s="5" t="s">
        <v>37</v>
      </c>
      <c r="B38" s="6">
        <f t="shared" ref="B38:D38" si="12">SUM(B39:B41)</f>
        <v>0</v>
      </c>
      <c r="C38" s="6">
        <f t="shared" si="12"/>
        <v>0</v>
      </c>
      <c r="D38" s="6">
        <f t="shared" si="12"/>
        <v>0</v>
      </c>
      <c r="E38" s="6">
        <f>SUM(E39:E41)</f>
        <v>0</v>
      </c>
      <c r="F38" s="6">
        <f>SUM(F39:F41)</f>
        <v>2184.12</v>
      </c>
      <c r="G38" s="16">
        <f t="shared" si="0"/>
        <v>100</v>
      </c>
    </row>
    <row r="39" spans="1:7" ht="24" x14ac:dyDescent="0.25">
      <c r="A39" s="15" t="s">
        <v>38</v>
      </c>
      <c r="B39" s="10">
        <v>0</v>
      </c>
      <c r="C39" s="9">
        <v>0</v>
      </c>
      <c r="D39" s="9">
        <v>0</v>
      </c>
      <c r="E39" s="10">
        <f t="shared" si="9"/>
        <v>0</v>
      </c>
      <c r="F39" s="10">
        <v>583.92999999999995</v>
      </c>
      <c r="G39" s="33">
        <f t="shared" si="0"/>
        <v>100</v>
      </c>
    </row>
    <row r="40" spans="1:7" x14ac:dyDescent="0.25">
      <c r="A40" s="15" t="s">
        <v>39</v>
      </c>
      <c r="B40" s="10">
        <v>0</v>
      </c>
      <c r="C40" s="9">
        <v>0</v>
      </c>
      <c r="D40" s="9">
        <v>0</v>
      </c>
      <c r="E40" s="10">
        <f t="shared" si="9"/>
        <v>0</v>
      </c>
      <c r="F40" s="10">
        <v>408.85</v>
      </c>
      <c r="G40" s="33">
        <f t="shared" si="0"/>
        <v>100</v>
      </c>
    </row>
    <row r="41" spans="1:7" s="3" customFormat="1" x14ac:dyDescent="0.25">
      <c r="A41" s="15" t="s">
        <v>40</v>
      </c>
      <c r="B41" s="10">
        <v>0</v>
      </c>
      <c r="C41" s="9">
        <v>0</v>
      </c>
      <c r="D41" s="9">
        <v>0</v>
      </c>
      <c r="E41" s="10">
        <f t="shared" si="9"/>
        <v>0</v>
      </c>
      <c r="F41" s="10">
        <v>1191.3399999999999</v>
      </c>
      <c r="G41" s="33">
        <f>IF(F41=0,0,IF(E41=0,100,F41/E41*100))</f>
        <v>100</v>
      </c>
    </row>
    <row r="42" spans="1:7" s="3" customFormat="1" x14ac:dyDescent="0.25">
      <c r="A42" s="5" t="s">
        <v>41</v>
      </c>
      <c r="B42" s="6">
        <f t="shared" ref="B42:E42" si="13">+B43</f>
        <v>0</v>
      </c>
      <c r="C42" s="6">
        <f>+C43</f>
        <v>34031165.509999998</v>
      </c>
      <c r="D42" s="6">
        <f>+D43</f>
        <v>2150764.85</v>
      </c>
      <c r="E42" s="6">
        <f t="shared" si="13"/>
        <v>36181930.359999999</v>
      </c>
      <c r="F42" s="6">
        <f>+F43</f>
        <v>40891794.310000002</v>
      </c>
      <c r="G42" s="16">
        <f t="shared" si="0"/>
        <v>113.01717156364568</v>
      </c>
    </row>
    <row r="43" spans="1:7" s="3" customFormat="1" x14ac:dyDescent="0.25">
      <c r="A43" s="5" t="s">
        <v>42</v>
      </c>
      <c r="B43" s="6">
        <f>+B44+B50</f>
        <v>0</v>
      </c>
      <c r="C43" s="6">
        <f>+C44+C50</f>
        <v>34031165.509999998</v>
      </c>
      <c r="D43" s="6">
        <f>+D44+D50</f>
        <v>2150764.85</v>
      </c>
      <c r="E43" s="6">
        <f>+E44+E50</f>
        <v>36181930.359999999</v>
      </c>
      <c r="F43" s="6">
        <f>+F44+F50</f>
        <v>40891794.310000002</v>
      </c>
      <c r="G43" s="16">
        <f t="shared" si="0"/>
        <v>113.01717156364568</v>
      </c>
    </row>
    <row r="44" spans="1:7" x14ac:dyDescent="0.25">
      <c r="A44" s="5" t="s">
        <v>43</v>
      </c>
      <c r="B44" s="6">
        <f t="shared" ref="B44:F44" si="14">SUM(B45:B49)</f>
        <v>0</v>
      </c>
      <c r="C44" s="6">
        <f>SUM(C45:C49)</f>
        <v>34031165.509999998</v>
      </c>
      <c r="D44" s="6">
        <f t="shared" si="14"/>
        <v>2150764.85</v>
      </c>
      <c r="E44" s="6">
        <f>SUM(E45:E49)</f>
        <v>36181930.359999999</v>
      </c>
      <c r="F44" s="6">
        <f t="shared" si="14"/>
        <v>40891794.310000002</v>
      </c>
      <c r="G44" s="16">
        <f>IF(F44=0,0,IF(E44=0,100,F44/E44*100))</f>
        <v>113.01717156364568</v>
      </c>
    </row>
    <row r="45" spans="1:7" x14ac:dyDescent="0.25">
      <c r="A45" s="15" t="s">
        <v>44</v>
      </c>
      <c r="B45" s="10">
        <v>0</v>
      </c>
      <c r="C45" s="9">
        <v>0</v>
      </c>
      <c r="D45" s="11">
        <v>1959991.91</v>
      </c>
      <c r="E45" s="10">
        <f t="shared" ref="E45:E49" si="15">+B45+C45+D45</f>
        <v>1959991.91</v>
      </c>
      <c r="F45" s="10">
        <v>32045043.309999999</v>
      </c>
      <c r="G45" s="33">
        <f>IF(F45=0,0,IF(E45=0,100,F45/E45*100))</f>
        <v>1634.9579376580182</v>
      </c>
    </row>
    <row r="46" spans="1:7" x14ac:dyDescent="0.25">
      <c r="A46" s="17" t="s">
        <v>45</v>
      </c>
      <c r="B46" s="14">
        <v>0</v>
      </c>
      <c r="C46" s="11">
        <f>89994.7+8400000+7070+11617+7070</f>
        <v>8515751.6999999993</v>
      </c>
      <c r="D46" s="11">
        <v>190772.94</v>
      </c>
      <c r="E46" s="14">
        <f t="shared" si="15"/>
        <v>8706524.6399999987</v>
      </c>
      <c r="F46" s="14">
        <v>115751</v>
      </c>
      <c r="G46" s="34">
        <f>IF(F46=0,0,IF(E46=0,100,F46/E46*100))</f>
        <v>1.3294742137202522</v>
      </c>
    </row>
    <row r="47" spans="1:7" x14ac:dyDescent="0.25">
      <c r="A47" s="17" t="s">
        <v>46</v>
      </c>
      <c r="B47" s="14">
        <v>0</v>
      </c>
      <c r="C47" s="11">
        <v>331000</v>
      </c>
      <c r="D47" s="11">
        <v>0</v>
      </c>
      <c r="E47" s="14">
        <f t="shared" si="15"/>
        <v>331000</v>
      </c>
      <c r="F47" s="14">
        <v>331000</v>
      </c>
      <c r="G47" s="34">
        <f>IF(F47=0,0,IF(E47=0,100,F47/E47*100))</f>
        <v>100</v>
      </c>
    </row>
    <row r="48" spans="1:7" x14ac:dyDescent="0.25">
      <c r="A48" s="17" t="s">
        <v>47</v>
      </c>
      <c r="B48" s="14">
        <v>0</v>
      </c>
      <c r="C48" s="11">
        <v>0</v>
      </c>
      <c r="D48" s="11">
        <v>0</v>
      </c>
      <c r="E48" s="14">
        <f t="shared" si="15"/>
        <v>0</v>
      </c>
      <c r="F48" s="14">
        <v>8400000</v>
      </c>
      <c r="G48" s="34">
        <f t="shared" ref="G48:G49" si="16">IF(F48=0,0,IF(E48=0,100,F48/E48*100))</f>
        <v>100</v>
      </c>
    </row>
    <row r="49" spans="1:7" s="3" customFormat="1" x14ac:dyDescent="0.25">
      <c r="A49" s="17" t="s">
        <v>48</v>
      </c>
      <c r="B49" s="14">
        <v>0</v>
      </c>
      <c r="C49" s="11">
        <f>489944.21+737143.04+3750000+1043795.8+2750000+1297208+1017481.79+1250000+1677113+412500+878000+1336325+1750000+797694.97+1200000+1100000+3697208</f>
        <v>25184413.809999999</v>
      </c>
      <c r="D49" s="11">
        <v>0</v>
      </c>
      <c r="E49" s="14">
        <f t="shared" si="15"/>
        <v>25184413.809999999</v>
      </c>
      <c r="F49" s="14">
        <v>0</v>
      </c>
      <c r="G49" s="34">
        <f t="shared" si="16"/>
        <v>0</v>
      </c>
    </row>
    <row r="50" spans="1:7" x14ac:dyDescent="0.25">
      <c r="A50" s="5" t="s">
        <v>49</v>
      </c>
      <c r="B50" s="18">
        <f t="shared" ref="B50:E50" si="17">B51</f>
        <v>0</v>
      </c>
      <c r="C50" s="18">
        <f t="shared" si="17"/>
        <v>0</v>
      </c>
      <c r="D50" s="18">
        <f t="shared" si="17"/>
        <v>0</v>
      </c>
      <c r="E50" s="18">
        <f t="shared" si="17"/>
        <v>0</v>
      </c>
      <c r="F50" s="18">
        <f>F51</f>
        <v>0</v>
      </c>
      <c r="G50" s="16">
        <f t="shared" ref="G50" si="18">IF(F50=0,0,IF(E50=0,100,F50/E50*100))</f>
        <v>0</v>
      </c>
    </row>
    <row r="51" spans="1:7" s="3" customFormat="1" x14ac:dyDescent="0.25">
      <c r="A51" s="15" t="s">
        <v>49</v>
      </c>
      <c r="B51" s="10">
        <v>0</v>
      </c>
      <c r="C51" s="9">
        <v>0</v>
      </c>
      <c r="D51" s="9">
        <v>0</v>
      </c>
      <c r="E51" s="10">
        <f t="shared" ref="E51" si="19">+B51+C51+D51</f>
        <v>0</v>
      </c>
      <c r="F51" s="10">
        <v>0</v>
      </c>
      <c r="G51" s="33">
        <f>IF(F51=0,0,IF(E51=0,100,F51/E51*100))</f>
        <v>0</v>
      </c>
    </row>
    <row r="52" spans="1:7" s="3" customFormat="1" x14ac:dyDescent="0.25">
      <c r="A52" s="5" t="s">
        <v>50</v>
      </c>
      <c r="B52" s="6">
        <f>B53+B223+B304</f>
        <v>2805034451</v>
      </c>
      <c r="C52" s="6">
        <f>C53+C223+C304</f>
        <v>0</v>
      </c>
      <c r="D52" s="6">
        <f>D53+D223+D304</f>
        <v>0</v>
      </c>
      <c r="E52" s="6">
        <f>E53+E223+E304</f>
        <v>2805034451</v>
      </c>
      <c r="F52" s="6">
        <f>F53+F223+F304</f>
        <v>2350702909.4000001</v>
      </c>
      <c r="G52" s="16">
        <f t="shared" ref="G52:G101" si="20">IF(F52=0,0,IF(E52=0,100,F52/E52*100))</f>
        <v>83.802996022454195</v>
      </c>
    </row>
    <row r="53" spans="1:7" s="3" customFormat="1" x14ac:dyDescent="0.25">
      <c r="A53" s="5" t="s">
        <v>51</v>
      </c>
      <c r="B53" s="6">
        <f>B54+B67+B86+B101+B104+B113+B127+B147+B155+B158+B221</f>
        <v>2654071172</v>
      </c>
      <c r="C53" s="6">
        <f>C54+C67+C86+C101+C104+C113+C127+C147+C155+C158+C221</f>
        <v>0</v>
      </c>
      <c r="D53" s="6">
        <f>D54+D67+D86+D101+D104+D113+D127+D147+D155+D158+D221</f>
        <v>0</v>
      </c>
      <c r="E53" s="6">
        <f>E54+E67+E86+E101+E104+E113+E127+E147+E155+E158+E221</f>
        <v>2654071172</v>
      </c>
      <c r="F53" s="6">
        <f>F54+F67+F86+F101+F104+F113+F127+F147+F155+F158+F221</f>
        <v>2263257229.21</v>
      </c>
      <c r="G53" s="16">
        <f t="shared" si="20"/>
        <v>85.274926048968823</v>
      </c>
    </row>
    <row r="54" spans="1:7" s="3" customFormat="1" x14ac:dyDescent="0.25">
      <c r="A54" s="5" t="s">
        <v>52</v>
      </c>
      <c r="B54" s="6">
        <f t="shared" ref="B54:D54" si="21">SUM(B55:B66)</f>
        <v>10726613.000000002</v>
      </c>
      <c r="C54" s="6">
        <f t="shared" si="21"/>
        <v>0</v>
      </c>
      <c r="D54" s="6">
        <f t="shared" si="21"/>
        <v>0</v>
      </c>
      <c r="E54" s="6">
        <f>SUM(E55:E66)</f>
        <v>10726613.000000002</v>
      </c>
      <c r="F54" s="6">
        <f>SUM(F55:F66)</f>
        <v>6774533</v>
      </c>
      <c r="G54" s="16">
        <f t="shared" si="20"/>
        <v>63.156310384275059</v>
      </c>
    </row>
    <row r="55" spans="1:7" x14ac:dyDescent="0.25">
      <c r="A55" s="7" t="s">
        <v>53</v>
      </c>
      <c r="B55" s="8">
        <v>38864.03</v>
      </c>
      <c r="C55" s="10">
        <v>0</v>
      </c>
      <c r="D55" s="9">
        <v>0</v>
      </c>
      <c r="E55" s="10">
        <f t="shared" ref="E55:E66" si="22">+B55+C55+D55</f>
        <v>38864.03</v>
      </c>
      <c r="F55" s="10">
        <v>0</v>
      </c>
      <c r="G55" s="33">
        <f t="shared" si="20"/>
        <v>0</v>
      </c>
    </row>
    <row r="56" spans="1:7" x14ac:dyDescent="0.25">
      <c r="A56" s="7" t="s">
        <v>54</v>
      </c>
      <c r="B56" s="8">
        <v>0</v>
      </c>
      <c r="C56" s="10">
        <v>0</v>
      </c>
      <c r="D56" s="9">
        <v>0</v>
      </c>
      <c r="E56" s="10">
        <f t="shared" si="22"/>
        <v>0</v>
      </c>
      <c r="F56" s="10">
        <v>33135</v>
      </c>
      <c r="G56" s="33">
        <f t="shared" si="20"/>
        <v>100</v>
      </c>
    </row>
    <row r="57" spans="1:7" x14ac:dyDescent="0.25">
      <c r="A57" s="7" t="s">
        <v>55</v>
      </c>
      <c r="B57" s="8">
        <v>844.57</v>
      </c>
      <c r="C57" s="10">
        <v>0</v>
      </c>
      <c r="D57" s="9">
        <v>0</v>
      </c>
      <c r="E57" s="10">
        <f t="shared" si="22"/>
        <v>844.57</v>
      </c>
      <c r="F57" s="10">
        <v>37081</v>
      </c>
      <c r="G57" s="33">
        <f t="shared" si="20"/>
        <v>4390.5182518914944</v>
      </c>
    </row>
    <row r="58" spans="1:7" x14ac:dyDescent="0.25">
      <c r="A58" s="7" t="s">
        <v>56</v>
      </c>
      <c r="B58" s="8">
        <v>527.15</v>
      </c>
      <c r="C58" s="10">
        <v>0</v>
      </c>
      <c r="D58" s="9">
        <v>0</v>
      </c>
      <c r="E58" s="10">
        <f t="shared" si="22"/>
        <v>527.15</v>
      </c>
      <c r="F58" s="10">
        <v>0</v>
      </c>
      <c r="G58" s="33">
        <f t="shared" si="20"/>
        <v>0</v>
      </c>
    </row>
    <row r="59" spans="1:7" x14ac:dyDescent="0.25">
      <c r="A59" s="7" t="s">
        <v>57</v>
      </c>
      <c r="B59" s="8">
        <v>7435.26</v>
      </c>
      <c r="C59" s="10">
        <v>0</v>
      </c>
      <c r="D59" s="9">
        <v>0</v>
      </c>
      <c r="E59" s="10">
        <f t="shared" si="22"/>
        <v>7435.26</v>
      </c>
      <c r="F59" s="10">
        <v>896</v>
      </c>
      <c r="G59" s="33">
        <f t="shared" si="20"/>
        <v>12.050688207271836</v>
      </c>
    </row>
    <row r="60" spans="1:7" x14ac:dyDescent="0.25">
      <c r="A60" s="7" t="s">
        <v>58</v>
      </c>
      <c r="B60" s="8">
        <v>584046.86</v>
      </c>
      <c r="C60" s="10">
        <v>0</v>
      </c>
      <c r="D60" s="9">
        <v>0</v>
      </c>
      <c r="E60" s="10">
        <f t="shared" si="22"/>
        <v>584046.86</v>
      </c>
      <c r="F60" s="10">
        <v>326280</v>
      </c>
      <c r="G60" s="33">
        <f t="shared" si="20"/>
        <v>55.865380390881647</v>
      </c>
    </row>
    <row r="61" spans="1:7" ht="24" x14ac:dyDescent="0.25">
      <c r="A61" s="7" t="s">
        <v>59</v>
      </c>
      <c r="B61" s="8">
        <v>5687972.6900000004</v>
      </c>
      <c r="C61" s="10">
        <v>0</v>
      </c>
      <c r="D61" s="9">
        <v>0</v>
      </c>
      <c r="E61" s="10">
        <f t="shared" si="22"/>
        <v>5687972.6900000004</v>
      </c>
      <c r="F61" s="10">
        <v>3565445</v>
      </c>
      <c r="G61" s="33">
        <f t="shared" si="20"/>
        <v>62.683933174791662</v>
      </c>
    </row>
    <row r="62" spans="1:7" x14ac:dyDescent="0.25">
      <c r="A62" s="7" t="s">
        <v>60</v>
      </c>
      <c r="B62" s="8">
        <v>324883.90999999997</v>
      </c>
      <c r="C62" s="10">
        <v>0</v>
      </c>
      <c r="D62" s="9">
        <v>0</v>
      </c>
      <c r="E62" s="10">
        <f t="shared" si="22"/>
        <v>324883.90999999997</v>
      </c>
      <c r="F62" s="10">
        <v>250572</v>
      </c>
      <c r="G62" s="33">
        <f t="shared" si="20"/>
        <v>77.126626554082051</v>
      </c>
    </row>
    <row r="63" spans="1:7" x14ac:dyDescent="0.25">
      <c r="A63" s="7" t="s">
        <v>61</v>
      </c>
      <c r="B63" s="8">
        <v>485035.46</v>
      </c>
      <c r="C63" s="10">
        <v>0</v>
      </c>
      <c r="D63" s="9">
        <v>0</v>
      </c>
      <c r="E63" s="10">
        <f t="shared" si="22"/>
        <v>485035.46</v>
      </c>
      <c r="F63" s="10">
        <v>267530</v>
      </c>
      <c r="G63" s="33">
        <f t="shared" si="20"/>
        <v>55.156792041555057</v>
      </c>
    </row>
    <row r="64" spans="1:7" x14ac:dyDescent="0.25">
      <c r="A64" s="7" t="s">
        <v>62</v>
      </c>
      <c r="B64" s="8">
        <v>440410.49</v>
      </c>
      <c r="C64" s="10">
        <v>0</v>
      </c>
      <c r="D64" s="9">
        <v>0</v>
      </c>
      <c r="E64" s="10">
        <f t="shared" si="22"/>
        <v>440410.49</v>
      </c>
      <c r="F64" s="10">
        <v>401667</v>
      </c>
      <c r="G64" s="33">
        <f t="shared" si="20"/>
        <v>91.202868487533067</v>
      </c>
    </row>
    <row r="65" spans="1:7" s="3" customFormat="1" x14ac:dyDescent="0.25">
      <c r="A65" s="7" t="s">
        <v>63</v>
      </c>
      <c r="B65" s="8">
        <v>1682262.52</v>
      </c>
      <c r="C65" s="10">
        <v>0</v>
      </c>
      <c r="D65" s="9">
        <v>0</v>
      </c>
      <c r="E65" s="10">
        <f t="shared" si="22"/>
        <v>1682262.52</v>
      </c>
      <c r="F65" s="10">
        <v>1174246</v>
      </c>
      <c r="G65" s="33">
        <f t="shared" si="20"/>
        <v>69.801590776688045</v>
      </c>
    </row>
    <row r="66" spans="1:7" x14ac:dyDescent="0.25">
      <c r="A66" s="7" t="s">
        <v>64</v>
      </c>
      <c r="B66" s="8">
        <v>1474330.06</v>
      </c>
      <c r="C66" s="10">
        <v>0</v>
      </c>
      <c r="D66" s="9">
        <v>0</v>
      </c>
      <c r="E66" s="10">
        <f t="shared" si="22"/>
        <v>1474330.06</v>
      </c>
      <c r="F66" s="10">
        <v>717681</v>
      </c>
      <c r="G66" s="33">
        <f t="shared" si="20"/>
        <v>48.67844856937937</v>
      </c>
    </row>
    <row r="67" spans="1:7" x14ac:dyDescent="0.25">
      <c r="A67" s="5" t="s">
        <v>65</v>
      </c>
      <c r="B67" s="6">
        <f>SUM(B68:B84)</f>
        <v>107266305</v>
      </c>
      <c r="C67" s="6">
        <f>SUM(C68:C84)</f>
        <v>0</v>
      </c>
      <c r="D67" s="6">
        <f>SUM(D68:D84)</f>
        <v>0</v>
      </c>
      <c r="E67" s="6">
        <f>SUM(E68:E85)</f>
        <v>107266305</v>
      </c>
      <c r="F67" s="6">
        <f>SUM(F68:F85)</f>
        <v>90202978.680000007</v>
      </c>
      <c r="G67" s="16">
        <f t="shared" si="20"/>
        <v>84.092557005669207</v>
      </c>
    </row>
    <row r="68" spans="1:7" x14ac:dyDescent="0.25">
      <c r="A68" s="19" t="s">
        <v>66</v>
      </c>
      <c r="B68" s="13">
        <v>2470819.35</v>
      </c>
      <c r="C68" s="10">
        <v>0</v>
      </c>
      <c r="D68" s="9">
        <v>0</v>
      </c>
      <c r="E68" s="10">
        <f t="shared" ref="E68:E131" si="23">+B68+C68+D68</f>
        <v>2470819.35</v>
      </c>
      <c r="F68" s="10">
        <v>13262575</v>
      </c>
      <c r="G68" s="33">
        <f t="shared" si="20"/>
        <v>536.76829914740631</v>
      </c>
    </row>
    <row r="69" spans="1:7" x14ac:dyDescent="0.25">
      <c r="A69" s="19" t="s">
        <v>67</v>
      </c>
      <c r="B69" s="13">
        <v>57913443.710000001</v>
      </c>
      <c r="C69" s="10">
        <v>0</v>
      </c>
      <c r="D69" s="9">
        <v>0</v>
      </c>
      <c r="E69" s="10">
        <f t="shared" si="23"/>
        <v>57913443.710000001</v>
      </c>
      <c r="F69" s="10">
        <v>43482916</v>
      </c>
      <c r="G69" s="33">
        <f t="shared" si="20"/>
        <v>75.082594324280777</v>
      </c>
    </row>
    <row r="70" spans="1:7" x14ac:dyDescent="0.25">
      <c r="A70" s="19" t="s">
        <v>68</v>
      </c>
      <c r="B70" s="13">
        <v>27509608.77</v>
      </c>
      <c r="C70" s="10">
        <v>0</v>
      </c>
      <c r="D70" s="9">
        <v>0</v>
      </c>
      <c r="E70" s="10">
        <f t="shared" si="23"/>
        <v>27509608.77</v>
      </c>
      <c r="F70" s="14">
        <v>23010392</v>
      </c>
      <c r="G70" s="33">
        <f t="shared" si="20"/>
        <v>83.644926368758391</v>
      </c>
    </row>
    <row r="71" spans="1:7" x14ac:dyDescent="0.25">
      <c r="A71" s="19" t="s">
        <v>69</v>
      </c>
      <c r="B71" s="13">
        <v>1613868.89</v>
      </c>
      <c r="C71" s="10">
        <v>0</v>
      </c>
      <c r="D71" s="9">
        <v>0</v>
      </c>
      <c r="E71" s="10">
        <f t="shared" si="23"/>
        <v>1613868.89</v>
      </c>
      <c r="F71" s="10">
        <v>1447642</v>
      </c>
      <c r="G71" s="33">
        <f t="shared" si="20"/>
        <v>89.700099491972978</v>
      </c>
    </row>
    <row r="72" spans="1:7" x14ac:dyDescent="0.25">
      <c r="A72" s="19" t="s">
        <v>70</v>
      </c>
      <c r="B72" s="13">
        <v>7046827.5599999996</v>
      </c>
      <c r="C72" s="10">
        <v>0</v>
      </c>
      <c r="D72" s="9">
        <v>0</v>
      </c>
      <c r="E72" s="10">
        <f t="shared" si="23"/>
        <v>7046827.5599999996</v>
      </c>
      <c r="F72" s="10">
        <v>621600</v>
      </c>
      <c r="G72" s="33">
        <f t="shared" si="20"/>
        <v>8.8209906473147761</v>
      </c>
    </row>
    <row r="73" spans="1:7" x14ac:dyDescent="0.25">
      <c r="A73" s="19" t="s">
        <v>71</v>
      </c>
      <c r="B73" s="13">
        <v>989778.3</v>
      </c>
      <c r="C73" s="10">
        <v>0</v>
      </c>
      <c r="D73" s="9">
        <v>0</v>
      </c>
      <c r="E73" s="10">
        <f t="shared" si="23"/>
        <v>989778.3</v>
      </c>
      <c r="F73" s="10">
        <v>1592850</v>
      </c>
      <c r="G73" s="33">
        <f t="shared" si="20"/>
        <v>160.92997795566944</v>
      </c>
    </row>
    <row r="74" spans="1:7" x14ac:dyDescent="0.25">
      <c r="A74" s="19" t="s">
        <v>72</v>
      </c>
      <c r="B74" s="13">
        <v>99116.33</v>
      </c>
      <c r="C74" s="10">
        <v>0</v>
      </c>
      <c r="D74" s="9">
        <v>0</v>
      </c>
      <c r="E74" s="10">
        <f t="shared" si="23"/>
        <v>99116.33</v>
      </c>
      <c r="F74" s="10">
        <v>29160</v>
      </c>
      <c r="G74" s="33">
        <f t="shared" si="20"/>
        <v>29.419975497478568</v>
      </c>
    </row>
    <row r="75" spans="1:7" x14ac:dyDescent="0.25">
      <c r="A75" s="17" t="s">
        <v>73</v>
      </c>
      <c r="B75" s="10">
        <v>0</v>
      </c>
      <c r="C75" s="9">
        <v>0</v>
      </c>
      <c r="D75" s="9">
        <v>0</v>
      </c>
      <c r="E75" s="10">
        <f t="shared" si="23"/>
        <v>0</v>
      </c>
      <c r="F75" s="10">
        <v>2946</v>
      </c>
      <c r="G75" s="33">
        <f t="shared" si="20"/>
        <v>100</v>
      </c>
    </row>
    <row r="76" spans="1:7" s="3" customFormat="1" x14ac:dyDescent="0.25">
      <c r="A76" s="19" t="s">
        <v>74</v>
      </c>
      <c r="B76" s="13">
        <v>548199.15</v>
      </c>
      <c r="C76" s="10">
        <v>0</v>
      </c>
      <c r="D76" s="9">
        <v>0</v>
      </c>
      <c r="E76" s="10">
        <f t="shared" si="23"/>
        <v>548199.15</v>
      </c>
      <c r="F76" s="10">
        <v>447875</v>
      </c>
      <c r="G76" s="33">
        <f t="shared" si="20"/>
        <v>81.699324050393002</v>
      </c>
    </row>
    <row r="77" spans="1:7" x14ac:dyDescent="0.25">
      <c r="A77" s="19" t="s">
        <v>75</v>
      </c>
      <c r="B77" s="13">
        <v>1004483.3</v>
      </c>
      <c r="C77" s="10">
        <v>0</v>
      </c>
      <c r="D77" s="9">
        <v>0</v>
      </c>
      <c r="E77" s="10">
        <f t="shared" si="23"/>
        <v>1004483.3</v>
      </c>
      <c r="F77" s="10">
        <v>328185</v>
      </c>
      <c r="G77" s="33">
        <f t="shared" si="20"/>
        <v>32.672021525892966</v>
      </c>
    </row>
    <row r="78" spans="1:7" x14ac:dyDescent="0.25">
      <c r="A78" s="19" t="s">
        <v>76</v>
      </c>
      <c r="B78" s="13">
        <v>2568681.2400000002</v>
      </c>
      <c r="C78" s="10">
        <v>0</v>
      </c>
      <c r="D78" s="9">
        <v>0</v>
      </c>
      <c r="E78" s="10">
        <f t="shared" si="23"/>
        <v>2568681.2400000002</v>
      </c>
      <c r="F78" s="10">
        <v>3750716.84</v>
      </c>
      <c r="G78" s="33">
        <f t="shared" si="20"/>
        <v>146.0172162116931</v>
      </c>
    </row>
    <row r="79" spans="1:7" x14ac:dyDescent="0.25">
      <c r="A79" s="19" t="s">
        <v>77</v>
      </c>
      <c r="B79" s="13">
        <v>169.37</v>
      </c>
      <c r="C79" s="10">
        <v>0</v>
      </c>
      <c r="D79" s="9">
        <v>0</v>
      </c>
      <c r="E79" s="10">
        <f t="shared" si="23"/>
        <v>169.37</v>
      </c>
      <c r="F79" s="10">
        <v>0</v>
      </c>
      <c r="G79" s="33">
        <f t="shared" si="20"/>
        <v>0</v>
      </c>
    </row>
    <row r="80" spans="1:7" x14ac:dyDescent="0.25">
      <c r="A80" s="19" t="s">
        <v>78</v>
      </c>
      <c r="B80" s="13">
        <v>5449341.3099999996</v>
      </c>
      <c r="C80" s="10">
        <v>0</v>
      </c>
      <c r="D80" s="9">
        <v>0</v>
      </c>
      <c r="E80" s="10">
        <f t="shared" si="23"/>
        <v>5449341.3099999996</v>
      </c>
      <c r="F80" s="10">
        <v>2184335</v>
      </c>
      <c r="G80" s="33">
        <f t="shared" si="20"/>
        <v>40.084385905348988</v>
      </c>
    </row>
    <row r="81" spans="1:7" x14ac:dyDescent="0.25">
      <c r="A81" s="19" t="s">
        <v>79</v>
      </c>
      <c r="B81" s="13">
        <v>26687.45</v>
      </c>
      <c r="C81" s="10">
        <v>0</v>
      </c>
      <c r="D81" s="9">
        <v>0</v>
      </c>
      <c r="E81" s="10">
        <f t="shared" si="23"/>
        <v>26687.45</v>
      </c>
      <c r="F81" s="10">
        <v>0</v>
      </c>
      <c r="G81" s="33">
        <f t="shared" si="20"/>
        <v>0</v>
      </c>
    </row>
    <row r="82" spans="1:7" x14ac:dyDescent="0.25">
      <c r="A82" s="17" t="s">
        <v>80</v>
      </c>
      <c r="B82" s="10">
        <v>0</v>
      </c>
      <c r="C82" s="9">
        <v>0</v>
      </c>
      <c r="D82" s="9">
        <v>0</v>
      </c>
      <c r="E82" s="10">
        <f t="shared" si="23"/>
        <v>0</v>
      </c>
      <c r="F82" s="10">
        <v>11746</v>
      </c>
      <c r="G82" s="33">
        <f t="shared" si="20"/>
        <v>100</v>
      </c>
    </row>
    <row r="83" spans="1:7" s="3" customFormat="1" x14ac:dyDescent="0.25">
      <c r="A83" s="19" t="s">
        <v>81</v>
      </c>
      <c r="B83" s="13">
        <v>19862.05</v>
      </c>
      <c r="C83" s="10">
        <v>0</v>
      </c>
      <c r="D83" s="9">
        <v>0</v>
      </c>
      <c r="E83" s="10">
        <f t="shared" si="23"/>
        <v>19862.05</v>
      </c>
      <c r="F83" s="10">
        <v>17880</v>
      </c>
      <c r="G83" s="33">
        <f t="shared" si="20"/>
        <v>90.020919290808351</v>
      </c>
    </row>
    <row r="84" spans="1:7" x14ac:dyDescent="0.25">
      <c r="A84" s="19" t="s">
        <v>82</v>
      </c>
      <c r="B84" s="13">
        <v>5418.22</v>
      </c>
      <c r="C84" s="10">
        <v>0</v>
      </c>
      <c r="D84" s="9">
        <v>0</v>
      </c>
      <c r="E84" s="10">
        <f t="shared" si="23"/>
        <v>5418.22</v>
      </c>
      <c r="F84" s="10">
        <v>6948.48</v>
      </c>
      <c r="G84" s="33">
        <f t="shared" si="20"/>
        <v>128.24285466444698</v>
      </c>
    </row>
    <row r="85" spans="1:7" x14ac:dyDescent="0.25">
      <c r="A85" s="19" t="s">
        <v>83</v>
      </c>
      <c r="B85" s="13">
        <v>0</v>
      </c>
      <c r="C85" s="10">
        <v>0</v>
      </c>
      <c r="D85" s="9">
        <v>0</v>
      </c>
      <c r="E85" s="10">
        <f t="shared" si="23"/>
        <v>0</v>
      </c>
      <c r="F85" s="10">
        <v>5211.3599999999997</v>
      </c>
      <c r="G85" s="33">
        <f t="shared" si="20"/>
        <v>100</v>
      </c>
    </row>
    <row r="86" spans="1:7" x14ac:dyDescent="0.25">
      <c r="A86" s="5" t="s">
        <v>84</v>
      </c>
      <c r="B86" s="6">
        <f t="shared" ref="B86:D86" si="24">SUM(B87:B100)</f>
        <v>1868982952</v>
      </c>
      <c r="C86" s="6">
        <f t="shared" si="24"/>
        <v>0</v>
      </c>
      <c r="D86" s="6">
        <f t="shared" si="24"/>
        <v>0</v>
      </c>
      <c r="E86" s="6">
        <f>SUM(E87:E100)</f>
        <v>1868982952</v>
      </c>
      <c r="F86" s="6">
        <f>SUM(F87:F100)</f>
        <v>1685001636.1399999</v>
      </c>
      <c r="G86" s="16">
        <f t="shared" si="20"/>
        <v>90.156073084394833</v>
      </c>
    </row>
    <row r="87" spans="1:7" x14ac:dyDescent="0.25">
      <c r="A87" s="19" t="s">
        <v>71</v>
      </c>
      <c r="B87" s="13">
        <v>428127720.51999998</v>
      </c>
      <c r="C87" s="10">
        <v>0</v>
      </c>
      <c r="D87" s="9">
        <v>0</v>
      </c>
      <c r="E87" s="10">
        <f t="shared" si="23"/>
        <v>428127720.51999998</v>
      </c>
      <c r="F87" s="10">
        <v>391754284</v>
      </c>
      <c r="G87" s="33">
        <f t="shared" si="20"/>
        <v>91.504068814833772</v>
      </c>
    </row>
    <row r="88" spans="1:7" x14ac:dyDescent="0.25">
      <c r="A88" s="19" t="s">
        <v>85</v>
      </c>
      <c r="B88" s="13">
        <v>1149267261.76</v>
      </c>
      <c r="C88" s="10">
        <v>0</v>
      </c>
      <c r="D88" s="9">
        <v>0</v>
      </c>
      <c r="E88" s="10">
        <f t="shared" si="23"/>
        <v>1149267261.76</v>
      </c>
      <c r="F88" s="14">
        <v>1184510488.3</v>
      </c>
      <c r="G88" s="33">
        <f t="shared" si="20"/>
        <v>103.06658230967338</v>
      </c>
    </row>
    <row r="89" spans="1:7" x14ac:dyDescent="0.25">
      <c r="A89" s="19" t="s">
        <v>86</v>
      </c>
      <c r="B89" s="13">
        <v>34477929.5</v>
      </c>
      <c r="C89" s="10">
        <v>0</v>
      </c>
      <c r="D89" s="9">
        <v>0</v>
      </c>
      <c r="E89" s="10">
        <f t="shared" si="23"/>
        <v>34477929.5</v>
      </c>
      <c r="F89" s="10">
        <v>23816305</v>
      </c>
      <c r="G89" s="33">
        <f t="shared" si="20"/>
        <v>69.07695834809337</v>
      </c>
    </row>
    <row r="90" spans="1:7" x14ac:dyDescent="0.25">
      <c r="A90" s="19" t="s">
        <v>87</v>
      </c>
      <c r="B90" s="13">
        <v>457358.76</v>
      </c>
      <c r="C90" s="10">
        <v>0</v>
      </c>
      <c r="D90" s="9">
        <v>0</v>
      </c>
      <c r="E90" s="10">
        <f t="shared" si="23"/>
        <v>457358.76</v>
      </c>
      <c r="F90" s="10">
        <v>263219</v>
      </c>
      <c r="G90" s="33">
        <f t="shared" si="20"/>
        <v>57.55197517152618</v>
      </c>
    </row>
    <row r="91" spans="1:7" x14ac:dyDescent="0.25">
      <c r="A91" s="19" t="s">
        <v>88</v>
      </c>
      <c r="B91" s="13">
        <v>2143.58</v>
      </c>
      <c r="C91" s="10">
        <v>0</v>
      </c>
      <c r="D91" s="9">
        <v>0</v>
      </c>
      <c r="E91" s="10">
        <f t="shared" si="23"/>
        <v>2143.58</v>
      </c>
      <c r="F91" s="10">
        <v>3507</v>
      </c>
      <c r="G91" s="33">
        <f t="shared" si="20"/>
        <v>163.60481064387614</v>
      </c>
    </row>
    <row r="92" spans="1:7" x14ac:dyDescent="0.25">
      <c r="A92" s="19" t="s">
        <v>70</v>
      </c>
      <c r="B92" s="13">
        <v>192230564.40000001</v>
      </c>
      <c r="C92" s="10">
        <v>0</v>
      </c>
      <c r="D92" s="9">
        <v>0</v>
      </c>
      <c r="E92" s="10">
        <f t="shared" si="23"/>
        <v>192230564.40000001</v>
      </c>
      <c r="F92" s="10">
        <v>22058327.84</v>
      </c>
      <c r="G92" s="33">
        <f t="shared" si="20"/>
        <v>11.474932672049107</v>
      </c>
    </row>
    <row r="93" spans="1:7" x14ac:dyDescent="0.25">
      <c r="A93" s="19" t="s">
        <v>77</v>
      </c>
      <c r="B93" s="13">
        <v>1218196.6000000001</v>
      </c>
      <c r="C93" s="10">
        <v>0</v>
      </c>
      <c r="D93" s="9">
        <v>0</v>
      </c>
      <c r="E93" s="10">
        <f t="shared" si="23"/>
        <v>1218196.6000000001</v>
      </c>
      <c r="F93" s="10">
        <v>1288163</v>
      </c>
      <c r="G93" s="33">
        <f t="shared" si="20"/>
        <v>105.74344075496515</v>
      </c>
    </row>
    <row r="94" spans="1:7" x14ac:dyDescent="0.25">
      <c r="A94" s="19" t="s">
        <v>89</v>
      </c>
      <c r="B94" s="13">
        <v>28643865.039999999</v>
      </c>
      <c r="C94" s="10">
        <v>0</v>
      </c>
      <c r="D94" s="9">
        <v>0</v>
      </c>
      <c r="E94" s="10">
        <f t="shared" si="23"/>
        <v>28643865.039999999</v>
      </c>
      <c r="F94" s="10">
        <v>32153254</v>
      </c>
      <c r="G94" s="33">
        <f t="shared" si="20"/>
        <v>112.25179966146077</v>
      </c>
    </row>
    <row r="95" spans="1:7" x14ac:dyDescent="0.25">
      <c r="A95" s="36" t="s">
        <v>90</v>
      </c>
      <c r="B95" s="13">
        <v>18955.89</v>
      </c>
      <c r="C95" s="10">
        <v>0</v>
      </c>
      <c r="D95" s="9">
        <v>0</v>
      </c>
      <c r="E95" s="10">
        <f t="shared" si="23"/>
        <v>18955.89</v>
      </c>
      <c r="F95" s="10">
        <v>0</v>
      </c>
      <c r="G95" s="33">
        <f t="shared" si="20"/>
        <v>0</v>
      </c>
    </row>
    <row r="96" spans="1:7" s="3" customFormat="1" x14ac:dyDescent="0.25">
      <c r="A96" s="19" t="s">
        <v>91</v>
      </c>
      <c r="B96" s="13">
        <v>336448.22</v>
      </c>
      <c r="C96" s="10">
        <v>0</v>
      </c>
      <c r="D96" s="9">
        <v>0</v>
      </c>
      <c r="E96" s="10">
        <f t="shared" si="23"/>
        <v>336448.22</v>
      </c>
      <c r="F96" s="10">
        <v>414120</v>
      </c>
      <c r="G96" s="33">
        <f t="shared" si="20"/>
        <v>123.08580500143529</v>
      </c>
    </row>
    <row r="97" spans="1:7" s="3" customFormat="1" x14ac:dyDescent="0.25">
      <c r="A97" s="19" t="s">
        <v>92</v>
      </c>
      <c r="B97" s="13">
        <v>1008747.36</v>
      </c>
      <c r="C97" s="10">
        <v>0</v>
      </c>
      <c r="D97" s="9">
        <v>0</v>
      </c>
      <c r="E97" s="10">
        <f t="shared" si="23"/>
        <v>1008747.36</v>
      </c>
      <c r="F97" s="10">
        <v>1277996</v>
      </c>
      <c r="G97" s="33">
        <f t="shared" si="20"/>
        <v>126.69138484783741</v>
      </c>
    </row>
    <row r="98" spans="1:7" ht="24" x14ac:dyDescent="0.25">
      <c r="A98" s="19" t="s">
        <v>93</v>
      </c>
      <c r="B98" s="13">
        <v>23338325.23</v>
      </c>
      <c r="C98" s="10">
        <v>0</v>
      </c>
      <c r="D98" s="9">
        <v>0</v>
      </c>
      <c r="E98" s="10">
        <f t="shared" si="23"/>
        <v>23338325.23</v>
      </c>
      <c r="F98" s="10">
        <v>22600158</v>
      </c>
      <c r="G98" s="33">
        <f t="shared" si="20"/>
        <v>96.837102822394755</v>
      </c>
    </row>
    <row r="99" spans="1:7" x14ac:dyDescent="0.25">
      <c r="A99" s="19" t="s">
        <v>94</v>
      </c>
      <c r="B99" s="13">
        <v>9858839.1899999995</v>
      </c>
      <c r="C99" s="10">
        <v>0</v>
      </c>
      <c r="D99" s="9">
        <v>0</v>
      </c>
      <c r="E99" s="10">
        <f t="shared" si="23"/>
        <v>9858839.1899999995</v>
      </c>
      <c r="F99" s="10">
        <v>4861814</v>
      </c>
      <c r="G99" s="33">
        <f t="shared" si="20"/>
        <v>49.314264147156663</v>
      </c>
    </row>
    <row r="100" spans="1:7" s="3" customFormat="1" x14ac:dyDescent="0.25">
      <c r="A100" s="20" t="s">
        <v>95</v>
      </c>
      <c r="B100" s="13">
        <v>-3404.05</v>
      </c>
      <c r="C100" s="10">
        <v>0</v>
      </c>
      <c r="D100" s="9">
        <v>0</v>
      </c>
      <c r="E100" s="10">
        <f t="shared" si="23"/>
        <v>-3404.05</v>
      </c>
      <c r="F100" s="10">
        <v>0</v>
      </c>
      <c r="G100" s="33">
        <f t="shared" si="20"/>
        <v>0</v>
      </c>
    </row>
    <row r="101" spans="1:7" x14ac:dyDescent="0.25">
      <c r="A101" s="5" t="s">
        <v>96</v>
      </c>
      <c r="B101" s="6">
        <f t="shared" ref="B101:D101" si="25">SUM(B102:B103)</f>
        <v>290180059</v>
      </c>
      <c r="C101" s="6">
        <f t="shared" si="25"/>
        <v>0</v>
      </c>
      <c r="D101" s="6">
        <f t="shared" si="25"/>
        <v>0</v>
      </c>
      <c r="E101" s="6">
        <f>SUM(E102:E103)</f>
        <v>290180059</v>
      </c>
      <c r="F101" s="6">
        <f>SUM(F102:F103)</f>
        <v>196393218</v>
      </c>
      <c r="G101" s="16">
        <f t="shared" si="20"/>
        <v>67.679777403312187</v>
      </c>
    </row>
    <row r="102" spans="1:7" x14ac:dyDescent="0.25">
      <c r="A102" s="19" t="s">
        <v>97</v>
      </c>
      <c r="B102" s="13">
        <v>289031434.22000003</v>
      </c>
      <c r="C102" s="10">
        <v>0</v>
      </c>
      <c r="D102" s="9">
        <v>0</v>
      </c>
      <c r="E102" s="10">
        <f t="shared" si="23"/>
        <v>289031434.22000003</v>
      </c>
      <c r="F102" s="10">
        <v>195253418</v>
      </c>
      <c r="G102" s="33">
        <f>IF(F102=0,0,IF(E102=0,100,F102/E102*100))</f>
        <v>67.554388513804469</v>
      </c>
    </row>
    <row r="103" spans="1:7" x14ac:dyDescent="0.25">
      <c r="A103" s="19" t="s">
        <v>98</v>
      </c>
      <c r="B103" s="13">
        <v>1148624.78</v>
      </c>
      <c r="C103" s="10">
        <v>0</v>
      </c>
      <c r="D103" s="9">
        <v>0</v>
      </c>
      <c r="E103" s="10">
        <f t="shared" si="23"/>
        <v>1148624.78</v>
      </c>
      <c r="F103" s="10">
        <v>1139800</v>
      </c>
      <c r="G103" s="33">
        <f t="shared" ref="G103:G169" si="26">IF(F103=0,0,IF(E103=0,100,F103/E103*100))</f>
        <v>99.231709070389371</v>
      </c>
    </row>
    <row r="104" spans="1:7" x14ac:dyDescent="0.25">
      <c r="A104" s="5" t="s">
        <v>99</v>
      </c>
      <c r="B104" s="6">
        <f t="shared" ref="B104:D104" si="27">SUM(B105:B112)</f>
        <v>1745543.0000000002</v>
      </c>
      <c r="C104" s="6">
        <f t="shared" si="27"/>
        <v>0</v>
      </c>
      <c r="D104" s="6">
        <f t="shared" si="27"/>
        <v>0</v>
      </c>
      <c r="E104" s="6">
        <f>SUM(E105:E112)</f>
        <v>1745543.0000000002</v>
      </c>
      <c r="F104" s="6">
        <f>SUM(F105:F112)</f>
        <v>3383549</v>
      </c>
      <c r="G104" s="16">
        <f t="shared" si="26"/>
        <v>193.83933824603574</v>
      </c>
    </row>
    <row r="105" spans="1:7" x14ac:dyDescent="0.25">
      <c r="A105" s="19" t="s">
        <v>100</v>
      </c>
      <c r="B105" s="13">
        <v>606094.77</v>
      </c>
      <c r="C105" s="10">
        <v>0</v>
      </c>
      <c r="D105" s="9">
        <v>0</v>
      </c>
      <c r="E105" s="10">
        <f t="shared" si="23"/>
        <v>606094.77</v>
      </c>
      <c r="F105" s="10">
        <v>965980</v>
      </c>
      <c r="G105" s="33">
        <f t="shared" si="26"/>
        <v>159.37771579847157</v>
      </c>
    </row>
    <row r="106" spans="1:7" x14ac:dyDescent="0.25">
      <c r="A106" s="19" t="s">
        <v>101</v>
      </c>
      <c r="B106" s="13">
        <v>132386.31</v>
      </c>
      <c r="C106" s="10">
        <v>0</v>
      </c>
      <c r="D106" s="9">
        <v>0</v>
      </c>
      <c r="E106" s="10">
        <f t="shared" si="23"/>
        <v>132386.31</v>
      </c>
      <c r="F106" s="10">
        <v>38220</v>
      </c>
      <c r="G106" s="33">
        <f t="shared" si="26"/>
        <v>28.87005461516376</v>
      </c>
    </row>
    <row r="107" spans="1:7" ht="24" x14ac:dyDescent="0.25">
      <c r="A107" s="19" t="s">
        <v>102</v>
      </c>
      <c r="B107" s="13">
        <v>63508.65</v>
      </c>
      <c r="C107" s="10">
        <v>0</v>
      </c>
      <c r="D107" s="9">
        <v>0</v>
      </c>
      <c r="E107" s="10">
        <f t="shared" si="23"/>
        <v>63508.65</v>
      </c>
      <c r="F107" s="10">
        <v>76440</v>
      </c>
      <c r="G107" s="33">
        <f t="shared" si="26"/>
        <v>120.36155704774075</v>
      </c>
    </row>
    <row r="108" spans="1:7" ht="24" x14ac:dyDescent="0.25">
      <c r="A108" s="19" t="s">
        <v>103</v>
      </c>
      <c r="B108" s="13">
        <v>10641.37</v>
      </c>
      <c r="C108" s="10">
        <v>0</v>
      </c>
      <c r="D108" s="9">
        <v>0</v>
      </c>
      <c r="E108" s="10">
        <f t="shared" si="23"/>
        <v>10641.37</v>
      </c>
      <c r="F108" s="10">
        <v>337464</v>
      </c>
      <c r="G108" s="33">
        <f t="shared" si="26"/>
        <v>3171.2458076356706</v>
      </c>
    </row>
    <row r="109" spans="1:7" s="3" customFormat="1" ht="24" x14ac:dyDescent="0.25">
      <c r="A109" s="19" t="s">
        <v>104</v>
      </c>
      <c r="B109" s="13">
        <v>284870.39</v>
      </c>
      <c r="C109" s="10">
        <v>0</v>
      </c>
      <c r="D109" s="9">
        <v>0</v>
      </c>
      <c r="E109" s="10">
        <f t="shared" si="23"/>
        <v>284870.39</v>
      </c>
      <c r="F109" s="10">
        <v>305075</v>
      </c>
      <c r="G109" s="33">
        <f t="shared" si="26"/>
        <v>107.09256234036819</v>
      </c>
    </row>
    <row r="110" spans="1:7" ht="24" x14ac:dyDescent="0.25">
      <c r="A110" s="19" t="s">
        <v>105</v>
      </c>
      <c r="B110" s="13">
        <v>315878.69</v>
      </c>
      <c r="C110" s="10">
        <v>0</v>
      </c>
      <c r="D110" s="9">
        <v>0</v>
      </c>
      <c r="E110" s="10">
        <f t="shared" si="23"/>
        <v>315878.69</v>
      </c>
      <c r="F110" s="10">
        <v>815765</v>
      </c>
      <c r="G110" s="33">
        <f t="shared" si="26"/>
        <v>258.25262223292111</v>
      </c>
    </row>
    <row r="111" spans="1:7" x14ac:dyDescent="0.25">
      <c r="A111" s="19" t="s">
        <v>106</v>
      </c>
      <c r="B111" s="13">
        <v>322663.5</v>
      </c>
      <c r="C111" s="10">
        <v>0</v>
      </c>
      <c r="D111" s="9">
        <v>0</v>
      </c>
      <c r="E111" s="10">
        <f t="shared" si="23"/>
        <v>322663.5</v>
      </c>
      <c r="F111" s="14">
        <v>818474</v>
      </c>
      <c r="G111" s="33">
        <f t="shared" si="26"/>
        <v>253.66178697001675</v>
      </c>
    </row>
    <row r="112" spans="1:7" x14ac:dyDescent="0.25">
      <c r="A112" s="19" t="s">
        <v>107</v>
      </c>
      <c r="B112" s="13">
        <v>9499.32</v>
      </c>
      <c r="C112" s="10">
        <v>0</v>
      </c>
      <c r="D112" s="9">
        <v>0</v>
      </c>
      <c r="E112" s="10">
        <f t="shared" si="23"/>
        <v>9499.32</v>
      </c>
      <c r="F112" s="14">
        <v>26131</v>
      </c>
      <c r="G112" s="33">
        <f t="shared" si="26"/>
        <v>275.0828480354383</v>
      </c>
    </row>
    <row r="113" spans="1:7" x14ac:dyDescent="0.25">
      <c r="A113" s="5" t="s">
        <v>108</v>
      </c>
      <c r="B113" s="6">
        <f>SUM(B114:B125)</f>
        <v>168212316.99999997</v>
      </c>
      <c r="C113" s="6">
        <f>SUM(C114:C125)</f>
        <v>0</v>
      </c>
      <c r="D113" s="6">
        <f>SUM(D114:D125)</f>
        <v>0</v>
      </c>
      <c r="E113" s="6">
        <f>SUM(E114:E126)</f>
        <v>168212316.99999997</v>
      </c>
      <c r="F113" s="6">
        <f>SUM(F114:F126)</f>
        <v>157887421.63999999</v>
      </c>
      <c r="G113" s="16">
        <f t="shared" si="26"/>
        <v>93.861986123168379</v>
      </c>
    </row>
    <row r="114" spans="1:7" x14ac:dyDescent="0.25">
      <c r="A114" s="19" t="s">
        <v>109</v>
      </c>
      <c r="B114" s="13">
        <v>44094746.170000002</v>
      </c>
      <c r="C114" s="10">
        <v>0</v>
      </c>
      <c r="D114" s="9">
        <v>0</v>
      </c>
      <c r="E114" s="10">
        <f t="shared" si="23"/>
        <v>44094746.170000002</v>
      </c>
      <c r="F114" s="14">
        <v>44711275</v>
      </c>
      <c r="G114" s="33">
        <f t="shared" si="26"/>
        <v>101.3981911305784</v>
      </c>
    </row>
    <row r="115" spans="1:7" s="3" customFormat="1" x14ac:dyDescent="0.25">
      <c r="A115" s="19" t="s">
        <v>110</v>
      </c>
      <c r="B115" s="13">
        <v>75422525.019999996</v>
      </c>
      <c r="C115" s="10">
        <v>0</v>
      </c>
      <c r="D115" s="9">
        <v>0</v>
      </c>
      <c r="E115" s="10">
        <f t="shared" si="23"/>
        <v>75422525.019999996</v>
      </c>
      <c r="F115" s="14">
        <v>66632080</v>
      </c>
      <c r="G115" s="33">
        <f t="shared" si="26"/>
        <v>88.345066652609404</v>
      </c>
    </row>
    <row r="116" spans="1:7" x14ac:dyDescent="0.25">
      <c r="A116" s="19" t="s">
        <v>111</v>
      </c>
      <c r="B116" s="13">
        <v>4234</v>
      </c>
      <c r="C116" s="10">
        <v>0</v>
      </c>
      <c r="D116" s="9">
        <v>0</v>
      </c>
      <c r="E116" s="10">
        <f t="shared" si="23"/>
        <v>4234</v>
      </c>
      <c r="F116" s="14">
        <v>1386</v>
      </c>
      <c r="G116" s="33">
        <f t="shared" si="26"/>
        <v>32.735002361832784</v>
      </c>
    </row>
    <row r="117" spans="1:7" x14ac:dyDescent="0.25">
      <c r="A117" s="19" t="s">
        <v>112</v>
      </c>
      <c r="B117" s="13">
        <v>2188539.4500000002</v>
      </c>
      <c r="C117" s="10">
        <v>0</v>
      </c>
      <c r="D117" s="9">
        <v>0</v>
      </c>
      <c r="E117" s="10">
        <f t="shared" si="23"/>
        <v>2188539.4500000002</v>
      </c>
      <c r="F117" s="14">
        <v>2090466</v>
      </c>
      <c r="G117" s="33">
        <f t="shared" si="26"/>
        <v>95.518771662991952</v>
      </c>
    </row>
    <row r="118" spans="1:7" x14ac:dyDescent="0.25">
      <c r="A118" s="19" t="s">
        <v>113</v>
      </c>
      <c r="B118" s="13">
        <v>24607245.059999999</v>
      </c>
      <c r="C118" s="10">
        <v>0</v>
      </c>
      <c r="D118" s="9">
        <v>0</v>
      </c>
      <c r="E118" s="10">
        <f t="shared" si="23"/>
        <v>24607245.059999999</v>
      </c>
      <c r="F118" s="14">
        <v>23725967</v>
      </c>
      <c r="G118" s="33">
        <f t="shared" si="26"/>
        <v>96.418623629540107</v>
      </c>
    </row>
    <row r="119" spans="1:7" x14ac:dyDescent="0.25">
      <c r="A119" s="19" t="s">
        <v>504</v>
      </c>
      <c r="B119" s="13">
        <v>21010398.370000001</v>
      </c>
      <c r="C119" s="10">
        <v>0</v>
      </c>
      <c r="D119" s="9">
        <v>0</v>
      </c>
      <c r="E119" s="10">
        <f t="shared" si="23"/>
        <v>21010398.370000001</v>
      </c>
      <c r="F119" s="14">
        <v>19389330</v>
      </c>
      <c r="G119" s="33">
        <f t="shared" si="26"/>
        <v>92.284447246299393</v>
      </c>
    </row>
    <row r="120" spans="1:7" x14ac:dyDescent="0.25">
      <c r="A120" s="17" t="s">
        <v>114</v>
      </c>
      <c r="B120" s="10">
        <v>0</v>
      </c>
      <c r="C120" s="9">
        <v>0</v>
      </c>
      <c r="D120" s="9">
        <v>0</v>
      </c>
      <c r="E120" s="10">
        <f t="shared" si="23"/>
        <v>0</v>
      </c>
      <c r="F120" s="14">
        <v>1271</v>
      </c>
      <c r="G120" s="33">
        <f t="shared" si="26"/>
        <v>100</v>
      </c>
    </row>
    <row r="121" spans="1:7" s="3" customFormat="1" x14ac:dyDescent="0.25">
      <c r="A121" s="19" t="s">
        <v>115</v>
      </c>
      <c r="B121" s="13">
        <v>673173.34</v>
      </c>
      <c r="C121" s="10">
        <v>0</v>
      </c>
      <c r="D121" s="9">
        <v>0</v>
      </c>
      <c r="E121" s="10">
        <f t="shared" si="23"/>
        <v>673173.34</v>
      </c>
      <c r="F121" s="14">
        <v>1528250.64</v>
      </c>
      <c r="G121" s="33">
        <f t="shared" si="26"/>
        <v>227.02186037254535</v>
      </c>
    </row>
    <row r="122" spans="1:7" s="3" customFormat="1" x14ac:dyDescent="0.25">
      <c r="A122" s="19" t="s">
        <v>116</v>
      </c>
      <c r="B122" s="13">
        <v>188481.54</v>
      </c>
      <c r="C122" s="10">
        <v>0</v>
      </c>
      <c r="D122" s="9">
        <v>0</v>
      </c>
      <c r="E122" s="10">
        <f t="shared" si="23"/>
        <v>188481.54</v>
      </c>
      <c r="F122" s="14">
        <v>149889</v>
      </c>
      <c r="G122" s="33">
        <f>IF(F122=0,0,IF(E122=0,100,F122/E122*100))</f>
        <v>79.524498791764969</v>
      </c>
    </row>
    <row r="123" spans="1:7" x14ac:dyDescent="0.25">
      <c r="A123" s="19" t="s">
        <v>117</v>
      </c>
      <c r="B123" s="13">
        <v>13.26</v>
      </c>
      <c r="C123" s="10">
        <v>0</v>
      </c>
      <c r="D123" s="9">
        <v>0</v>
      </c>
      <c r="E123" s="10">
        <f t="shared" si="23"/>
        <v>13.26</v>
      </c>
      <c r="F123" s="10">
        <v>0</v>
      </c>
      <c r="G123" s="33">
        <f>IF(F123=0,0,IF(E123=0,100,F123/E123*100))</f>
        <v>0</v>
      </c>
    </row>
    <row r="124" spans="1:7" x14ac:dyDescent="0.25">
      <c r="A124" s="19" t="s">
        <v>118</v>
      </c>
      <c r="B124" s="13">
        <v>8290.59</v>
      </c>
      <c r="C124" s="10">
        <v>0</v>
      </c>
      <c r="D124" s="9">
        <v>0</v>
      </c>
      <c r="E124" s="10">
        <f t="shared" si="23"/>
        <v>8290.59</v>
      </c>
      <c r="F124" s="10">
        <v>515</v>
      </c>
      <c r="G124" s="33">
        <f t="shared" si="26"/>
        <v>6.2118618819649747</v>
      </c>
    </row>
    <row r="125" spans="1:7" x14ac:dyDescent="0.25">
      <c r="A125" s="19" t="s">
        <v>119</v>
      </c>
      <c r="B125" s="13">
        <v>14670.2</v>
      </c>
      <c r="C125" s="10">
        <v>0</v>
      </c>
      <c r="D125" s="9">
        <v>0</v>
      </c>
      <c r="E125" s="10">
        <f t="shared" si="23"/>
        <v>14670.2</v>
      </c>
      <c r="F125" s="10">
        <v>0</v>
      </c>
      <c r="G125" s="33">
        <f t="shared" si="26"/>
        <v>0</v>
      </c>
    </row>
    <row r="126" spans="1:7" x14ac:dyDescent="0.25">
      <c r="A126" s="19" t="s">
        <v>120</v>
      </c>
      <c r="B126" s="13">
        <v>0</v>
      </c>
      <c r="C126" s="10">
        <v>0</v>
      </c>
      <c r="D126" s="9">
        <v>0</v>
      </c>
      <c r="E126" s="10">
        <f t="shared" si="23"/>
        <v>0</v>
      </c>
      <c r="F126" s="14">
        <v>-343008</v>
      </c>
      <c r="G126" s="33">
        <f t="shared" si="26"/>
        <v>100</v>
      </c>
    </row>
    <row r="127" spans="1:7" x14ac:dyDescent="0.25">
      <c r="A127" s="5" t="s">
        <v>121</v>
      </c>
      <c r="B127" s="6">
        <f>SUM(B128:B146)</f>
        <v>179597372</v>
      </c>
      <c r="C127" s="6">
        <f>SUM(C128:C146)</f>
        <v>0</v>
      </c>
      <c r="D127" s="6">
        <f>SUM(D128:D146)</f>
        <v>0</v>
      </c>
      <c r="E127" s="6">
        <f>SUM(E128:E146)</f>
        <v>179597372</v>
      </c>
      <c r="F127" s="6">
        <f>SUM(F128:F146)</f>
        <v>98020993.349999994</v>
      </c>
      <c r="G127" s="16">
        <f t="shared" si="26"/>
        <v>54.578189122945517</v>
      </c>
    </row>
    <row r="128" spans="1:7" x14ac:dyDescent="0.25">
      <c r="A128" s="36" t="s">
        <v>122</v>
      </c>
      <c r="B128" s="13">
        <v>6709.61</v>
      </c>
      <c r="C128" s="10">
        <v>0</v>
      </c>
      <c r="D128" s="9">
        <v>0</v>
      </c>
      <c r="E128" s="10">
        <f t="shared" si="23"/>
        <v>6709.61</v>
      </c>
      <c r="F128" s="10">
        <v>2301</v>
      </c>
      <c r="G128" s="33">
        <f t="shared" si="26"/>
        <v>34.29409458970045</v>
      </c>
    </row>
    <row r="129" spans="1:7" x14ac:dyDescent="0.25">
      <c r="A129" s="19" t="s">
        <v>123</v>
      </c>
      <c r="B129" s="13">
        <v>4295775.07</v>
      </c>
      <c r="C129" s="10">
        <v>0</v>
      </c>
      <c r="D129" s="9">
        <v>0</v>
      </c>
      <c r="E129" s="10">
        <f t="shared" si="23"/>
        <v>4295775.07</v>
      </c>
      <c r="F129" s="10">
        <v>2207393.85</v>
      </c>
      <c r="G129" s="33">
        <f t="shared" si="26"/>
        <v>51.385228836015386</v>
      </c>
    </row>
    <row r="130" spans="1:7" x14ac:dyDescent="0.25">
      <c r="A130" s="19" t="s">
        <v>503</v>
      </c>
      <c r="B130" s="13">
        <v>95419.63</v>
      </c>
      <c r="C130" s="10">
        <v>0</v>
      </c>
      <c r="D130" s="9">
        <v>0</v>
      </c>
      <c r="E130" s="10">
        <f t="shared" si="23"/>
        <v>95419.63</v>
      </c>
      <c r="F130" s="10">
        <v>46255.5</v>
      </c>
      <c r="G130" s="33">
        <f t="shared" si="26"/>
        <v>48.475874408651549</v>
      </c>
    </row>
    <row r="131" spans="1:7" ht="24" x14ac:dyDescent="0.25">
      <c r="A131" s="19" t="s">
        <v>124</v>
      </c>
      <c r="B131" s="13">
        <v>141292932.25</v>
      </c>
      <c r="C131" s="10">
        <v>0</v>
      </c>
      <c r="D131" s="9">
        <v>0</v>
      </c>
      <c r="E131" s="10">
        <f t="shared" si="23"/>
        <v>141292932.25</v>
      </c>
      <c r="F131" s="10">
        <v>77096796.150000006</v>
      </c>
      <c r="G131" s="33">
        <f t="shared" si="26"/>
        <v>54.565217751718087</v>
      </c>
    </row>
    <row r="132" spans="1:7" x14ac:dyDescent="0.25">
      <c r="A132" s="19" t="s">
        <v>125</v>
      </c>
      <c r="B132" s="13">
        <v>7451856.1699999999</v>
      </c>
      <c r="C132" s="10">
        <v>0</v>
      </c>
      <c r="D132" s="9">
        <v>0</v>
      </c>
      <c r="E132" s="10">
        <f t="shared" ref="E132:E146" si="28">+B132+C132+D132</f>
        <v>7451856.1699999999</v>
      </c>
      <c r="F132" s="10">
        <v>3758789</v>
      </c>
      <c r="G132" s="33">
        <f t="shared" si="26"/>
        <v>50.440976238004879</v>
      </c>
    </row>
    <row r="133" spans="1:7" ht="24" x14ac:dyDescent="0.25">
      <c r="A133" s="19" t="s">
        <v>126</v>
      </c>
      <c r="B133" s="13">
        <v>682360.42</v>
      </c>
      <c r="C133" s="10">
        <v>0</v>
      </c>
      <c r="D133" s="9">
        <v>0</v>
      </c>
      <c r="E133" s="10">
        <f t="shared" si="28"/>
        <v>682360.42</v>
      </c>
      <c r="F133" s="10">
        <v>341850</v>
      </c>
      <c r="G133" s="33">
        <f t="shared" si="26"/>
        <v>50.098157803466968</v>
      </c>
    </row>
    <row r="134" spans="1:7" x14ac:dyDescent="0.25">
      <c r="A134" s="19" t="s">
        <v>127</v>
      </c>
      <c r="B134" s="13">
        <v>18711.86</v>
      </c>
      <c r="C134" s="10">
        <v>0</v>
      </c>
      <c r="D134" s="9">
        <v>0</v>
      </c>
      <c r="E134" s="10">
        <f t="shared" si="28"/>
        <v>18711.86</v>
      </c>
      <c r="F134" s="10">
        <v>7092</v>
      </c>
      <c r="G134" s="33">
        <f t="shared" si="26"/>
        <v>37.901095882504464</v>
      </c>
    </row>
    <row r="135" spans="1:7" x14ac:dyDescent="0.25">
      <c r="A135" s="19" t="s">
        <v>128</v>
      </c>
      <c r="B135" s="13">
        <v>20806651.609999999</v>
      </c>
      <c r="C135" s="10">
        <v>0</v>
      </c>
      <c r="D135" s="9">
        <v>0</v>
      </c>
      <c r="E135" s="10">
        <f t="shared" si="28"/>
        <v>20806651.609999999</v>
      </c>
      <c r="F135" s="10">
        <v>10956529.35</v>
      </c>
      <c r="G135" s="33">
        <f t="shared" si="26"/>
        <v>52.658782178743849</v>
      </c>
    </row>
    <row r="136" spans="1:7" x14ac:dyDescent="0.25">
      <c r="A136" s="19" t="s">
        <v>129</v>
      </c>
      <c r="B136" s="13">
        <v>46872.38</v>
      </c>
      <c r="C136" s="10">
        <v>0</v>
      </c>
      <c r="D136" s="9">
        <v>0</v>
      </c>
      <c r="E136" s="10">
        <f t="shared" si="28"/>
        <v>46872.38</v>
      </c>
      <c r="F136" s="10">
        <v>24019</v>
      </c>
      <c r="G136" s="33">
        <f t="shared" si="26"/>
        <v>51.243397497630802</v>
      </c>
    </row>
    <row r="137" spans="1:7" x14ac:dyDescent="0.25">
      <c r="A137" s="19" t="s">
        <v>130</v>
      </c>
      <c r="B137" s="13">
        <v>4002.03</v>
      </c>
      <c r="C137" s="10">
        <v>0</v>
      </c>
      <c r="D137" s="9">
        <v>0</v>
      </c>
      <c r="E137" s="10">
        <f t="shared" si="28"/>
        <v>4002.03</v>
      </c>
      <c r="F137" s="10">
        <v>0</v>
      </c>
      <c r="G137" s="33">
        <f t="shared" si="26"/>
        <v>0</v>
      </c>
    </row>
    <row r="138" spans="1:7" ht="24" x14ac:dyDescent="0.25">
      <c r="A138" s="19" t="s">
        <v>124</v>
      </c>
      <c r="B138" s="13">
        <v>1644492.23</v>
      </c>
      <c r="C138" s="10">
        <v>0</v>
      </c>
      <c r="D138" s="9">
        <v>0</v>
      </c>
      <c r="E138" s="10">
        <f t="shared" si="28"/>
        <v>1644492.23</v>
      </c>
      <c r="F138" s="10">
        <v>1295060</v>
      </c>
      <c r="G138" s="33">
        <f t="shared" si="26"/>
        <v>78.751360229899049</v>
      </c>
    </row>
    <row r="139" spans="1:7" ht="24" x14ac:dyDescent="0.25">
      <c r="A139" s="19" t="s">
        <v>131</v>
      </c>
      <c r="B139" s="13">
        <v>2073080.89</v>
      </c>
      <c r="C139" s="10">
        <v>0</v>
      </c>
      <c r="D139" s="9">
        <v>0</v>
      </c>
      <c r="E139" s="10">
        <f t="shared" si="28"/>
        <v>2073080.89</v>
      </c>
      <c r="F139" s="10">
        <v>1367768.5</v>
      </c>
      <c r="G139" s="33">
        <f t="shared" si="26"/>
        <v>65.977575047734874</v>
      </c>
    </row>
    <row r="140" spans="1:7" x14ac:dyDescent="0.25">
      <c r="A140" s="19" t="s">
        <v>132</v>
      </c>
      <c r="B140" s="13">
        <v>443994.53</v>
      </c>
      <c r="C140" s="10">
        <v>0</v>
      </c>
      <c r="D140" s="9">
        <v>0</v>
      </c>
      <c r="E140" s="10">
        <f t="shared" si="28"/>
        <v>443994.53</v>
      </c>
      <c r="F140" s="10">
        <v>214000</v>
      </c>
      <c r="G140" s="33">
        <f t="shared" si="26"/>
        <v>48.198791998631151</v>
      </c>
    </row>
    <row r="141" spans="1:7" x14ac:dyDescent="0.25">
      <c r="A141" s="19" t="s">
        <v>133</v>
      </c>
      <c r="B141" s="13">
        <v>1279733.1399999999</v>
      </c>
      <c r="C141" s="10">
        <v>0</v>
      </c>
      <c r="D141" s="9">
        <v>0</v>
      </c>
      <c r="E141" s="10">
        <f t="shared" si="28"/>
        <v>1279733.1399999999</v>
      </c>
      <c r="F141" s="10">
        <v>662898</v>
      </c>
      <c r="G141" s="33">
        <f t="shared" si="26"/>
        <v>51.799705679263731</v>
      </c>
    </row>
    <row r="142" spans="1:7" x14ac:dyDescent="0.25">
      <c r="A142" s="19" t="s">
        <v>134</v>
      </c>
      <c r="B142" s="13">
        <v>4655.1099999999997</v>
      </c>
      <c r="C142" s="10">
        <v>0</v>
      </c>
      <c r="D142" s="9">
        <v>0</v>
      </c>
      <c r="E142" s="10">
        <f t="shared" si="28"/>
        <v>4655.1099999999997</v>
      </c>
      <c r="F142" s="10">
        <v>4218</v>
      </c>
      <c r="G142" s="33">
        <f t="shared" si="26"/>
        <v>90.610103735464904</v>
      </c>
    </row>
    <row r="143" spans="1:7" ht="24" x14ac:dyDescent="0.25">
      <c r="A143" s="19" t="s">
        <v>135</v>
      </c>
      <c r="B143" s="13">
        <v>27478.71</v>
      </c>
      <c r="C143" s="10">
        <v>0</v>
      </c>
      <c r="D143" s="9">
        <v>0</v>
      </c>
      <c r="E143" s="10">
        <f t="shared" si="28"/>
        <v>27478.71</v>
      </c>
      <c r="F143" s="10">
        <v>13686</v>
      </c>
      <c r="G143" s="33">
        <f t="shared" si="26"/>
        <v>49.805831496456712</v>
      </c>
    </row>
    <row r="144" spans="1:7" s="3" customFormat="1" ht="24" x14ac:dyDescent="0.25">
      <c r="A144" s="19" t="s">
        <v>136</v>
      </c>
      <c r="B144" s="13">
        <v>26206.53</v>
      </c>
      <c r="C144" s="10">
        <v>0</v>
      </c>
      <c r="D144" s="9">
        <v>0</v>
      </c>
      <c r="E144" s="10">
        <f t="shared" si="28"/>
        <v>26206.53</v>
      </c>
      <c r="F144" s="10">
        <v>22225</v>
      </c>
      <c r="G144" s="33">
        <f t="shared" si="26"/>
        <v>84.807107236249905</v>
      </c>
    </row>
    <row r="145" spans="1:7" x14ac:dyDescent="0.25">
      <c r="A145" s="19" t="s">
        <v>137</v>
      </c>
      <c r="B145" s="10">
        <v>0</v>
      </c>
      <c r="C145" s="9">
        <v>0</v>
      </c>
      <c r="D145" s="9">
        <v>0</v>
      </c>
      <c r="E145" s="10">
        <f t="shared" si="28"/>
        <v>0</v>
      </c>
      <c r="F145" s="10">
        <v>112</v>
      </c>
      <c r="G145" s="33">
        <f t="shared" si="26"/>
        <v>100</v>
      </c>
    </row>
    <row r="146" spans="1:7" x14ac:dyDescent="0.25">
      <c r="A146" s="19" t="s">
        <v>138</v>
      </c>
      <c r="B146" s="13">
        <v>-603560.17000000004</v>
      </c>
      <c r="C146" s="10">
        <v>0</v>
      </c>
      <c r="D146" s="9">
        <v>0</v>
      </c>
      <c r="E146" s="10">
        <f t="shared" si="28"/>
        <v>-603560.17000000004</v>
      </c>
      <c r="F146" s="10">
        <v>0</v>
      </c>
      <c r="G146" s="33">
        <f t="shared" si="26"/>
        <v>0</v>
      </c>
    </row>
    <row r="147" spans="1:7" x14ac:dyDescent="0.25">
      <c r="A147" s="5" t="s">
        <v>139</v>
      </c>
      <c r="B147" s="6">
        <f t="shared" ref="B147:D147" si="29">SUM(B148:B154)</f>
        <v>10160704</v>
      </c>
      <c r="C147" s="6">
        <f>SUM(C148:C154)</f>
        <v>0</v>
      </c>
      <c r="D147" s="6">
        <f t="shared" si="29"/>
        <v>0</v>
      </c>
      <c r="E147" s="6">
        <f>SUM(E148:E154)</f>
        <v>10160704</v>
      </c>
      <c r="F147" s="6">
        <f>SUM(F148:F154)</f>
        <v>4870725</v>
      </c>
      <c r="G147" s="16">
        <f t="shared" si="26"/>
        <v>47.936885081978566</v>
      </c>
    </row>
    <row r="148" spans="1:7" x14ac:dyDescent="0.25">
      <c r="A148" s="19" t="s">
        <v>140</v>
      </c>
      <c r="B148" s="13">
        <v>3292572.17</v>
      </c>
      <c r="C148" s="10">
        <v>0</v>
      </c>
      <c r="D148" s="9">
        <v>0</v>
      </c>
      <c r="E148" s="10">
        <f t="shared" ref="E148:E154" si="30">+B148+C148+D148</f>
        <v>3292572.17</v>
      </c>
      <c r="F148" s="14">
        <v>1044522</v>
      </c>
      <c r="G148" s="33">
        <f t="shared" si="26"/>
        <v>31.723587094523729</v>
      </c>
    </row>
    <row r="149" spans="1:7" x14ac:dyDescent="0.25">
      <c r="A149" s="19" t="s">
        <v>141</v>
      </c>
      <c r="B149" s="13">
        <v>2279093.0499999998</v>
      </c>
      <c r="C149" s="10">
        <v>0</v>
      </c>
      <c r="D149" s="9">
        <v>0</v>
      </c>
      <c r="E149" s="10">
        <f t="shared" si="30"/>
        <v>2279093.0499999998</v>
      </c>
      <c r="F149" s="14">
        <v>1211110</v>
      </c>
      <c r="G149" s="33">
        <f t="shared" si="26"/>
        <v>53.139997947867911</v>
      </c>
    </row>
    <row r="150" spans="1:7" x14ac:dyDescent="0.25">
      <c r="A150" s="20" t="s">
        <v>142</v>
      </c>
      <c r="B150" s="13">
        <v>45374.19</v>
      </c>
      <c r="C150" s="10">
        <v>0</v>
      </c>
      <c r="D150" s="9">
        <v>0</v>
      </c>
      <c r="E150" s="10">
        <f t="shared" si="30"/>
        <v>45374.19</v>
      </c>
      <c r="F150" s="14">
        <v>10920</v>
      </c>
      <c r="G150" s="33">
        <f t="shared" si="26"/>
        <v>24.06654532014786</v>
      </c>
    </row>
    <row r="151" spans="1:7" x14ac:dyDescent="0.25">
      <c r="A151" s="19" t="s">
        <v>143</v>
      </c>
      <c r="B151" s="13">
        <v>135564.98000000001</v>
      </c>
      <c r="C151" s="10">
        <v>0</v>
      </c>
      <c r="D151" s="9">
        <v>0</v>
      </c>
      <c r="E151" s="10">
        <f t="shared" si="30"/>
        <v>135564.98000000001</v>
      </c>
      <c r="F151" s="14">
        <v>70823</v>
      </c>
      <c r="G151" s="33">
        <f t="shared" si="26"/>
        <v>52.242843247570278</v>
      </c>
    </row>
    <row r="152" spans="1:7" s="3" customFormat="1" x14ac:dyDescent="0.25">
      <c r="A152" s="19" t="s">
        <v>144</v>
      </c>
      <c r="B152" s="13">
        <v>24267.72</v>
      </c>
      <c r="C152" s="10">
        <v>0</v>
      </c>
      <c r="D152" s="9">
        <v>0</v>
      </c>
      <c r="E152" s="10">
        <f t="shared" si="30"/>
        <v>24267.72</v>
      </c>
      <c r="F152" s="14">
        <v>14519</v>
      </c>
      <c r="G152" s="33">
        <f t="shared" si="26"/>
        <v>59.828447006970578</v>
      </c>
    </row>
    <row r="153" spans="1:7" s="3" customFormat="1" x14ac:dyDescent="0.25">
      <c r="A153" s="19" t="s">
        <v>145</v>
      </c>
      <c r="B153" s="13">
        <v>12553.67</v>
      </c>
      <c r="C153" s="10">
        <v>0</v>
      </c>
      <c r="D153" s="9">
        <v>0</v>
      </c>
      <c r="E153" s="10">
        <f t="shared" si="30"/>
        <v>12553.67</v>
      </c>
      <c r="F153" s="14">
        <v>25760</v>
      </c>
      <c r="G153" s="33">
        <f t="shared" si="26"/>
        <v>205.19895775498321</v>
      </c>
    </row>
    <row r="154" spans="1:7" s="3" customFormat="1" x14ac:dyDescent="0.25">
      <c r="A154" s="19" t="s">
        <v>146</v>
      </c>
      <c r="B154" s="13">
        <v>4371278.22</v>
      </c>
      <c r="C154" s="10">
        <v>0</v>
      </c>
      <c r="D154" s="9">
        <v>0</v>
      </c>
      <c r="E154" s="10">
        <f t="shared" si="30"/>
        <v>4371278.22</v>
      </c>
      <c r="F154" s="14">
        <v>2493071</v>
      </c>
      <c r="G154" s="33">
        <f t="shared" si="26"/>
        <v>57.032997547339825</v>
      </c>
    </row>
    <row r="155" spans="1:7" s="3" customFormat="1" x14ac:dyDescent="0.25">
      <c r="A155" s="5" t="s">
        <v>147</v>
      </c>
      <c r="B155" s="6">
        <f t="shared" ref="B155:D155" si="31">SUM(B156:B157)</f>
        <v>61873</v>
      </c>
      <c r="C155" s="6">
        <f t="shared" si="31"/>
        <v>0</v>
      </c>
      <c r="D155" s="6">
        <f t="shared" si="31"/>
        <v>0</v>
      </c>
      <c r="E155" s="6">
        <f>SUM(E156:E157)</f>
        <v>61873</v>
      </c>
      <c r="F155" s="6">
        <f>SUM(F156:F157)</f>
        <v>37255</v>
      </c>
      <c r="G155" s="16">
        <f t="shared" si="26"/>
        <v>60.212047258093193</v>
      </c>
    </row>
    <row r="156" spans="1:7" ht="24" x14ac:dyDescent="0.25">
      <c r="A156" s="19" t="s">
        <v>148</v>
      </c>
      <c r="B156" s="13">
        <v>58668.71</v>
      </c>
      <c r="C156" s="10">
        <v>0</v>
      </c>
      <c r="D156" s="9">
        <v>0</v>
      </c>
      <c r="E156" s="10">
        <f t="shared" ref="E156:E157" si="32">+B156+C156+D156</f>
        <v>58668.71</v>
      </c>
      <c r="F156" s="10">
        <v>27210</v>
      </c>
      <c r="G156" s="33">
        <f t="shared" si="26"/>
        <v>46.379066456378538</v>
      </c>
    </row>
    <row r="157" spans="1:7" x14ac:dyDescent="0.25">
      <c r="A157" s="19" t="s">
        <v>149</v>
      </c>
      <c r="B157" s="13">
        <v>3204.29</v>
      </c>
      <c r="C157" s="10">
        <v>0</v>
      </c>
      <c r="D157" s="9">
        <v>0</v>
      </c>
      <c r="E157" s="10">
        <f t="shared" si="32"/>
        <v>3204.29</v>
      </c>
      <c r="F157" s="10">
        <v>10045</v>
      </c>
      <c r="G157" s="33">
        <f t="shared" si="26"/>
        <v>313.48598285423606</v>
      </c>
    </row>
    <row r="158" spans="1:7" x14ac:dyDescent="0.25">
      <c r="A158" s="5" t="s">
        <v>150</v>
      </c>
      <c r="B158" s="6">
        <f>SUM(B159:B220)</f>
        <v>16264789.000000002</v>
      </c>
      <c r="C158" s="6">
        <f>SUM(C159:C220)</f>
        <v>0</v>
      </c>
      <c r="D158" s="6">
        <f>SUM(D159:D220)</f>
        <v>0</v>
      </c>
      <c r="E158" s="6">
        <f>SUM(E159:E220)</f>
        <v>16264789.000000002</v>
      </c>
      <c r="F158" s="6">
        <f>SUM(F159:F220)</f>
        <v>20162127.399999999</v>
      </c>
      <c r="G158" s="16">
        <f t="shared" si="26"/>
        <v>123.9618134609677</v>
      </c>
    </row>
    <row r="159" spans="1:7" x14ac:dyDescent="0.25">
      <c r="A159" s="19" t="s">
        <v>151</v>
      </c>
      <c r="B159" s="13">
        <v>861.83</v>
      </c>
      <c r="C159" s="10">
        <v>0</v>
      </c>
      <c r="D159" s="9">
        <v>0</v>
      </c>
      <c r="E159" s="10">
        <f t="shared" ref="E159:E220" si="33">+B159+C159+D159</f>
        <v>861.83</v>
      </c>
      <c r="F159" s="10">
        <v>2775</v>
      </c>
      <c r="G159" s="33">
        <f t="shared" si="26"/>
        <v>321.98925542160282</v>
      </c>
    </row>
    <row r="160" spans="1:7" x14ac:dyDescent="0.25">
      <c r="A160" s="19" t="s">
        <v>152</v>
      </c>
      <c r="B160" s="13">
        <v>264582.34000000003</v>
      </c>
      <c r="C160" s="10">
        <v>0</v>
      </c>
      <c r="D160" s="9">
        <v>0</v>
      </c>
      <c r="E160" s="10">
        <f t="shared" si="33"/>
        <v>264582.34000000003</v>
      </c>
      <c r="F160" s="10">
        <v>369654</v>
      </c>
      <c r="G160" s="33">
        <f t="shared" si="26"/>
        <v>139.71227255757128</v>
      </c>
    </row>
    <row r="161" spans="1:7" x14ac:dyDescent="0.25">
      <c r="A161" s="19" t="s">
        <v>153</v>
      </c>
      <c r="B161" s="13">
        <v>95680.38</v>
      </c>
      <c r="C161" s="10">
        <v>0</v>
      </c>
      <c r="D161" s="9">
        <v>0</v>
      </c>
      <c r="E161" s="10">
        <f t="shared" si="33"/>
        <v>95680.38</v>
      </c>
      <c r="F161" s="10">
        <v>208344</v>
      </c>
      <c r="G161" s="33">
        <f t="shared" si="26"/>
        <v>217.74997131073266</v>
      </c>
    </row>
    <row r="162" spans="1:7" x14ac:dyDescent="0.25">
      <c r="A162" s="36" t="s">
        <v>154</v>
      </c>
      <c r="B162" s="13">
        <v>98.2</v>
      </c>
      <c r="C162" s="10">
        <v>0</v>
      </c>
      <c r="D162" s="9">
        <v>0</v>
      </c>
      <c r="E162" s="10">
        <f t="shared" si="33"/>
        <v>98.2</v>
      </c>
      <c r="F162" s="10">
        <v>1971</v>
      </c>
      <c r="G162" s="33">
        <f t="shared" si="26"/>
        <v>2007.1283095723015</v>
      </c>
    </row>
    <row r="163" spans="1:7" x14ac:dyDescent="0.25">
      <c r="A163" s="19" t="s">
        <v>155</v>
      </c>
      <c r="B163" s="13">
        <v>1158418.55</v>
      </c>
      <c r="C163" s="10">
        <v>0</v>
      </c>
      <c r="D163" s="9">
        <v>0</v>
      </c>
      <c r="E163" s="10">
        <f t="shared" si="33"/>
        <v>1158418.55</v>
      </c>
      <c r="F163" s="10">
        <v>1965343</v>
      </c>
      <c r="G163" s="33">
        <f t="shared" si="26"/>
        <v>169.6574178650713</v>
      </c>
    </row>
    <row r="164" spans="1:7" x14ac:dyDescent="0.25">
      <c r="A164" s="19" t="s">
        <v>156</v>
      </c>
      <c r="B164" s="13">
        <v>7735.19</v>
      </c>
      <c r="C164" s="10">
        <v>0</v>
      </c>
      <c r="D164" s="9">
        <v>0</v>
      </c>
      <c r="E164" s="10">
        <f t="shared" si="33"/>
        <v>7735.19</v>
      </c>
      <c r="F164" s="10">
        <v>11030</v>
      </c>
      <c r="G164" s="33">
        <f t="shared" si="26"/>
        <v>142.59507523409252</v>
      </c>
    </row>
    <row r="165" spans="1:7" ht="24" x14ac:dyDescent="0.25">
      <c r="A165" s="19" t="s">
        <v>157</v>
      </c>
      <c r="B165" s="13">
        <v>30940.76</v>
      </c>
      <c r="C165" s="10">
        <v>0</v>
      </c>
      <c r="D165" s="9">
        <v>0</v>
      </c>
      <c r="E165" s="10">
        <f t="shared" si="33"/>
        <v>30940.76</v>
      </c>
      <c r="F165" s="10">
        <v>66180</v>
      </c>
      <c r="G165" s="33">
        <f t="shared" si="26"/>
        <v>213.89261285113878</v>
      </c>
    </row>
    <row r="166" spans="1:7" x14ac:dyDescent="0.25">
      <c r="A166" s="19" t="s">
        <v>158</v>
      </c>
      <c r="B166" s="13">
        <v>6287819.1500000004</v>
      </c>
      <c r="C166" s="10">
        <v>0</v>
      </c>
      <c r="D166" s="9">
        <v>0</v>
      </c>
      <c r="E166" s="10">
        <f t="shared" si="33"/>
        <v>6287819.1500000004</v>
      </c>
      <c r="F166" s="10">
        <v>8023968</v>
      </c>
      <c r="G166" s="33">
        <f t="shared" si="26"/>
        <v>127.61130383338075</v>
      </c>
    </row>
    <row r="167" spans="1:7" x14ac:dyDescent="0.25">
      <c r="A167" s="19" t="s">
        <v>159</v>
      </c>
      <c r="B167" s="13">
        <v>8536.92</v>
      </c>
      <c r="C167" s="10">
        <v>0</v>
      </c>
      <c r="D167" s="9">
        <v>0</v>
      </c>
      <c r="E167" s="10">
        <f t="shared" si="33"/>
        <v>8536.92</v>
      </c>
      <c r="F167" s="10">
        <v>1107</v>
      </c>
      <c r="G167" s="33">
        <f t="shared" si="26"/>
        <v>12.967205971240215</v>
      </c>
    </row>
    <row r="168" spans="1:7" s="3" customFormat="1" x14ac:dyDescent="0.25">
      <c r="A168" s="36" t="s">
        <v>160</v>
      </c>
      <c r="B168" s="13">
        <v>773.89</v>
      </c>
      <c r="C168" s="10">
        <v>0</v>
      </c>
      <c r="D168" s="9">
        <v>0</v>
      </c>
      <c r="E168" s="10">
        <f t="shared" si="33"/>
        <v>773.89</v>
      </c>
      <c r="F168" s="10">
        <v>0</v>
      </c>
      <c r="G168" s="33">
        <f t="shared" si="26"/>
        <v>0</v>
      </c>
    </row>
    <row r="169" spans="1:7" x14ac:dyDescent="0.25">
      <c r="A169" s="19" t="s">
        <v>161</v>
      </c>
      <c r="B169" s="13">
        <v>45659.24</v>
      </c>
      <c r="C169" s="10">
        <v>0</v>
      </c>
      <c r="D169" s="9">
        <v>0</v>
      </c>
      <c r="E169" s="10">
        <f t="shared" si="33"/>
        <v>45659.24</v>
      </c>
      <c r="F169" s="10">
        <v>96134</v>
      </c>
      <c r="G169" s="33">
        <f t="shared" si="26"/>
        <v>210.54664948431031</v>
      </c>
    </row>
    <row r="170" spans="1:7" x14ac:dyDescent="0.25">
      <c r="A170" s="19" t="s">
        <v>162</v>
      </c>
      <c r="B170" s="13">
        <v>315.12</v>
      </c>
      <c r="C170" s="10">
        <v>0</v>
      </c>
      <c r="D170" s="9">
        <v>0</v>
      </c>
      <c r="E170" s="10">
        <f t="shared" si="33"/>
        <v>315.12</v>
      </c>
      <c r="F170" s="10">
        <v>0</v>
      </c>
      <c r="G170" s="33">
        <f t="shared" ref="G170:G233" si="34">IF(F170=0,0,IF(E170=0,100,F170/E170*100))</f>
        <v>0</v>
      </c>
    </row>
    <row r="171" spans="1:7" x14ac:dyDescent="0.25">
      <c r="A171" s="19" t="s">
        <v>163</v>
      </c>
      <c r="B171" s="13">
        <v>3728.72</v>
      </c>
      <c r="C171" s="10">
        <v>0</v>
      </c>
      <c r="D171" s="9">
        <v>0</v>
      </c>
      <c r="E171" s="10">
        <f t="shared" si="33"/>
        <v>3728.72</v>
      </c>
      <c r="F171" s="10">
        <v>5316</v>
      </c>
      <c r="G171" s="33">
        <f t="shared" si="34"/>
        <v>142.56903173206891</v>
      </c>
    </row>
    <row r="172" spans="1:7" x14ac:dyDescent="0.25">
      <c r="A172" s="19" t="s">
        <v>164</v>
      </c>
      <c r="B172" s="13">
        <v>2557759.5099999998</v>
      </c>
      <c r="C172" s="10">
        <v>0</v>
      </c>
      <c r="D172" s="9">
        <v>0</v>
      </c>
      <c r="E172" s="10">
        <f t="shared" si="33"/>
        <v>2557759.5099999998</v>
      </c>
      <c r="F172" s="10">
        <v>3228411</v>
      </c>
      <c r="G172" s="33">
        <f t="shared" si="34"/>
        <v>126.2202715844853</v>
      </c>
    </row>
    <row r="173" spans="1:7" ht="24" x14ac:dyDescent="0.25">
      <c r="A173" s="19" t="s">
        <v>165</v>
      </c>
      <c r="B173" s="13">
        <v>99508.04</v>
      </c>
      <c r="C173" s="10">
        <v>0</v>
      </c>
      <c r="D173" s="9">
        <v>0</v>
      </c>
      <c r="E173" s="10">
        <f t="shared" si="33"/>
        <v>99508.04</v>
      </c>
      <c r="F173" s="10">
        <v>47294</v>
      </c>
      <c r="G173" s="33">
        <f t="shared" si="34"/>
        <v>47.527817852708189</v>
      </c>
    </row>
    <row r="174" spans="1:7" x14ac:dyDescent="0.25">
      <c r="A174" s="19" t="s">
        <v>166</v>
      </c>
      <c r="B174" s="13">
        <v>5118.2</v>
      </c>
      <c r="C174" s="10">
        <v>0</v>
      </c>
      <c r="D174" s="9">
        <v>0</v>
      </c>
      <c r="E174" s="10">
        <f t="shared" si="33"/>
        <v>5118.2</v>
      </c>
      <c r="F174" s="10">
        <v>3451</v>
      </c>
      <c r="G174" s="33">
        <f t="shared" si="34"/>
        <v>67.426048220077377</v>
      </c>
    </row>
    <row r="175" spans="1:7" x14ac:dyDescent="0.25">
      <c r="A175" s="19" t="s">
        <v>167</v>
      </c>
      <c r="B175" s="13">
        <v>6787.62</v>
      </c>
      <c r="C175" s="10">
        <v>0</v>
      </c>
      <c r="D175" s="9">
        <v>0</v>
      </c>
      <c r="E175" s="10">
        <f t="shared" si="33"/>
        <v>6787.62</v>
      </c>
      <c r="F175" s="10">
        <v>4840</v>
      </c>
      <c r="G175" s="33">
        <f t="shared" si="34"/>
        <v>71.30628998087694</v>
      </c>
    </row>
    <row r="176" spans="1:7" x14ac:dyDescent="0.25">
      <c r="A176" s="17" t="s">
        <v>502</v>
      </c>
      <c r="B176" s="10">
        <v>0</v>
      </c>
      <c r="C176" s="9">
        <v>0</v>
      </c>
      <c r="D176" s="9">
        <v>0</v>
      </c>
      <c r="E176" s="10">
        <f t="shared" si="33"/>
        <v>0</v>
      </c>
      <c r="F176" s="10">
        <v>795648</v>
      </c>
      <c r="G176" s="33">
        <f t="shared" si="34"/>
        <v>100</v>
      </c>
    </row>
    <row r="177" spans="1:7" x14ac:dyDescent="0.25">
      <c r="A177" s="17" t="s">
        <v>168</v>
      </c>
      <c r="B177" s="10">
        <v>0</v>
      </c>
      <c r="C177" s="9">
        <v>0</v>
      </c>
      <c r="D177" s="9">
        <v>0</v>
      </c>
      <c r="E177" s="10">
        <f t="shared" si="33"/>
        <v>0</v>
      </c>
      <c r="F177" s="10">
        <v>32250</v>
      </c>
      <c r="G177" s="33">
        <f t="shared" si="34"/>
        <v>100</v>
      </c>
    </row>
    <row r="178" spans="1:7" ht="24" x14ac:dyDescent="0.25">
      <c r="A178" s="19" t="s">
        <v>169</v>
      </c>
      <c r="B178" s="13">
        <v>65882.86</v>
      </c>
      <c r="C178" s="10">
        <v>0</v>
      </c>
      <c r="D178" s="9">
        <v>0</v>
      </c>
      <c r="E178" s="10">
        <f t="shared" si="33"/>
        <v>65882.86</v>
      </c>
      <c r="F178" s="10">
        <v>56364</v>
      </c>
      <c r="G178" s="33">
        <f t="shared" si="34"/>
        <v>85.551841556362305</v>
      </c>
    </row>
    <row r="179" spans="1:7" ht="24" x14ac:dyDescent="0.25">
      <c r="A179" s="19" t="s">
        <v>170</v>
      </c>
      <c r="B179" s="13">
        <v>54220.35</v>
      </c>
      <c r="C179" s="10">
        <v>0</v>
      </c>
      <c r="D179" s="9">
        <v>0</v>
      </c>
      <c r="E179" s="10">
        <f t="shared" si="33"/>
        <v>54220.35</v>
      </c>
      <c r="F179" s="10">
        <v>73170</v>
      </c>
      <c r="G179" s="33">
        <f t="shared" si="34"/>
        <v>134.9493317545903</v>
      </c>
    </row>
    <row r="180" spans="1:7" ht="24" x14ac:dyDescent="0.25">
      <c r="A180" s="19" t="s">
        <v>170</v>
      </c>
      <c r="B180" s="13">
        <v>8561.11</v>
      </c>
      <c r="C180" s="10">
        <v>0</v>
      </c>
      <c r="D180" s="9">
        <v>0</v>
      </c>
      <c r="E180" s="10">
        <f t="shared" si="33"/>
        <v>8561.11</v>
      </c>
      <c r="F180" s="10">
        <v>25745</v>
      </c>
      <c r="G180" s="33">
        <f t="shared" si="34"/>
        <v>300.72035051529531</v>
      </c>
    </row>
    <row r="181" spans="1:7" x14ac:dyDescent="0.25">
      <c r="A181" s="19" t="s">
        <v>171</v>
      </c>
      <c r="B181" s="13">
        <v>91487.039999999994</v>
      </c>
      <c r="C181" s="10">
        <v>0</v>
      </c>
      <c r="D181" s="9">
        <v>0</v>
      </c>
      <c r="E181" s="10">
        <f t="shared" si="33"/>
        <v>91487.039999999994</v>
      </c>
      <c r="F181" s="10">
        <v>75338</v>
      </c>
      <c r="G181" s="33">
        <f t="shared" si="34"/>
        <v>82.348275777640197</v>
      </c>
    </row>
    <row r="182" spans="1:7" x14ac:dyDescent="0.25">
      <c r="A182" s="19" t="s">
        <v>172</v>
      </c>
      <c r="B182" s="13">
        <v>1083.8800000000001</v>
      </c>
      <c r="C182" s="10">
        <v>0</v>
      </c>
      <c r="D182" s="9">
        <v>0</v>
      </c>
      <c r="E182" s="10">
        <f t="shared" si="33"/>
        <v>1083.8800000000001</v>
      </c>
      <c r="F182" s="10">
        <v>2438</v>
      </c>
      <c r="G182" s="33">
        <f t="shared" si="34"/>
        <v>224.93264937077902</v>
      </c>
    </row>
    <row r="183" spans="1:7" ht="24" x14ac:dyDescent="0.25">
      <c r="A183" s="19" t="s">
        <v>173</v>
      </c>
      <c r="B183" s="13">
        <v>5738.19</v>
      </c>
      <c r="C183" s="10">
        <v>0</v>
      </c>
      <c r="D183" s="9">
        <v>0</v>
      </c>
      <c r="E183" s="10">
        <f t="shared" si="33"/>
        <v>5738.19</v>
      </c>
      <c r="F183" s="10">
        <v>4185</v>
      </c>
      <c r="G183" s="33">
        <f t="shared" si="34"/>
        <v>72.932405514630929</v>
      </c>
    </row>
    <row r="184" spans="1:7" x14ac:dyDescent="0.25">
      <c r="A184" s="19" t="s">
        <v>174</v>
      </c>
      <c r="B184" s="13">
        <v>2251.3000000000002</v>
      </c>
      <c r="C184" s="10">
        <v>0</v>
      </c>
      <c r="D184" s="9">
        <v>0</v>
      </c>
      <c r="E184" s="10">
        <f t="shared" si="33"/>
        <v>2251.3000000000002</v>
      </c>
      <c r="F184" s="10">
        <v>7200</v>
      </c>
      <c r="G184" s="33">
        <f t="shared" si="34"/>
        <v>319.81521787411714</v>
      </c>
    </row>
    <row r="185" spans="1:7" x14ac:dyDescent="0.25">
      <c r="A185" s="19" t="s">
        <v>175</v>
      </c>
      <c r="B185" s="13">
        <v>501703.48</v>
      </c>
      <c r="C185" s="10">
        <v>0</v>
      </c>
      <c r="D185" s="9">
        <v>0</v>
      </c>
      <c r="E185" s="10">
        <f t="shared" si="33"/>
        <v>501703.48</v>
      </c>
      <c r="F185" s="10">
        <v>738639</v>
      </c>
      <c r="G185" s="33">
        <f t="shared" si="34"/>
        <v>147.22620620450948</v>
      </c>
    </row>
    <row r="186" spans="1:7" x14ac:dyDescent="0.25">
      <c r="A186" s="19" t="s">
        <v>176</v>
      </c>
      <c r="B186" s="13">
        <v>125788.63</v>
      </c>
      <c r="C186" s="10">
        <v>0</v>
      </c>
      <c r="D186" s="9">
        <v>0</v>
      </c>
      <c r="E186" s="10">
        <f t="shared" si="33"/>
        <v>125788.63</v>
      </c>
      <c r="F186" s="10">
        <v>127890</v>
      </c>
      <c r="G186" s="33">
        <f t="shared" si="34"/>
        <v>101.67055639289498</v>
      </c>
    </row>
    <row r="187" spans="1:7" x14ac:dyDescent="0.25">
      <c r="A187" s="19" t="s">
        <v>177</v>
      </c>
      <c r="B187" s="13">
        <v>731914.61</v>
      </c>
      <c r="C187" s="10">
        <v>0</v>
      </c>
      <c r="D187" s="9">
        <v>0</v>
      </c>
      <c r="E187" s="10">
        <f t="shared" si="33"/>
        <v>731914.61</v>
      </c>
      <c r="F187" s="10">
        <v>1338296</v>
      </c>
      <c r="G187" s="33">
        <f t="shared" si="34"/>
        <v>182.84865224920159</v>
      </c>
    </row>
    <row r="188" spans="1:7" x14ac:dyDescent="0.25">
      <c r="A188" s="19" t="s">
        <v>178</v>
      </c>
      <c r="B188" s="13">
        <v>323.19</v>
      </c>
      <c r="C188" s="10">
        <v>0</v>
      </c>
      <c r="D188" s="9">
        <v>0</v>
      </c>
      <c r="E188" s="10">
        <f t="shared" si="33"/>
        <v>323.19</v>
      </c>
      <c r="F188" s="10">
        <v>3630</v>
      </c>
      <c r="G188" s="33">
        <f t="shared" si="34"/>
        <v>1123.1783161607723</v>
      </c>
    </row>
    <row r="189" spans="1:7" ht="24" x14ac:dyDescent="0.25">
      <c r="A189" s="19" t="s">
        <v>179</v>
      </c>
      <c r="B189" s="13">
        <v>507.13</v>
      </c>
      <c r="C189" s="10">
        <v>0</v>
      </c>
      <c r="D189" s="9">
        <v>0</v>
      </c>
      <c r="E189" s="10">
        <f t="shared" si="33"/>
        <v>507.13</v>
      </c>
      <c r="F189" s="10">
        <v>0</v>
      </c>
      <c r="G189" s="33">
        <f t="shared" si="34"/>
        <v>0</v>
      </c>
    </row>
    <row r="190" spans="1:7" x14ac:dyDescent="0.25">
      <c r="A190" s="19" t="s">
        <v>180</v>
      </c>
      <c r="B190" s="13">
        <v>327245.08</v>
      </c>
      <c r="C190" s="10">
        <v>0</v>
      </c>
      <c r="D190" s="9">
        <v>0</v>
      </c>
      <c r="E190" s="10">
        <f t="shared" si="33"/>
        <v>327245.08</v>
      </c>
      <c r="F190" s="10">
        <v>333495</v>
      </c>
      <c r="G190" s="33">
        <f t="shared" si="34"/>
        <v>101.90985911843195</v>
      </c>
    </row>
    <row r="191" spans="1:7" x14ac:dyDescent="0.25">
      <c r="A191" s="19" t="s">
        <v>181</v>
      </c>
      <c r="B191" s="13">
        <v>46855.25</v>
      </c>
      <c r="C191" s="10">
        <v>0</v>
      </c>
      <c r="D191" s="9">
        <v>0</v>
      </c>
      <c r="E191" s="10">
        <f t="shared" si="33"/>
        <v>46855.25</v>
      </c>
      <c r="F191" s="10">
        <v>31557</v>
      </c>
      <c r="G191" s="33">
        <f t="shared" si="34"/>
        <v>67.34997679022095</v>
      </c>
    </row>
    <row r="192" spans="1:7" x14ac:dyDescent="0.25">
      <c r="A192" s="19" t="s">
        <v>182</v>
      </c>
      <c r="B192" s="13">
        <v>20041.87</v>
      </c>
      <c r="C192" s="10">
        <v>0</v>
      </c>
      <c r="D192" s="9">
        <v>0</v>
      </c>
      <c r="E192" s="10">
        <f t="shared" si="33"/>
        <v>20041.87</v>
      </c>
      <c r="F192" s="10">
        <v>24345</v>
      </c>
      <c r="G192" s="33">
        <f t="shared" si="34"/>
        <v>121.4707010872738</v>
      </c>
    </row>
    <row r="193" spans="1:7" x14ac:dyDescent="0.25">
      <c r="A193" s="19" t="s">
        <v>183</v>
      </c>
      <c r="B193" s="13">
        <v>102374.93</v>
      </c>
      <c r="C193" s="10">
        <v>0</v>
      </c>
      <c r="D193" s="9">
        <v>0</v>
      </c>
      <c r="E193" s="10">
        <f t="shared" si="33"/>
        <v>102374.93</v>
      </c>
      <c r="F193" s="10">
        <v>132980</v>
      </c>
      <c r="G193" s="33">
        <f t="shared" si="34"/>
        <v>129.89508271214447</v>
      </c>
    </row>
    <row r="194" spans="1:7" x14ac:dyDescent="0.25">
      <c r="A194" s="19" t="s">
        <v>184</v>
      </c>
      <c r="B194" s="13">
        <v>15572.98</v>
      </c>
      <c r="C194" s="10">
        <v>0</v>
      </c>
      <c r="D194" s="9">
        <v>0</v>
      </c>
      <c r="E194" s="10">
        <f t="shared" si="33"/>
        <v>15572.98</v>
      </c>
      <c r="F194" s="10">
        <v>69218</v>
      </c>
      <c r="G194" s="33">
        <f t="shared" si="34"/>
        <v>444.4749816669642</v>
      </c>
    </row>
    <row r="195" spans="1:7" x14ac:dyDescent="0.25">
      <c r="A195" s="19" t="s">
        <v>185</v>
      </c>
      <c r="B195" s="13">
        <v>11.73</v>
      </c>
      <c r="C195" s="10">
        <v>0</v>
      </c>
      <c r="D195" s="9">
        <v>0</v>
      </c>
      <c r="E195" s="10">
        <f t="shared" si="33"/>
        <v>11.73</v>
      </c>
      <c r="F195" s="10">
        <v>51</v>
      </c>
      <c r="G195" s="33">
        <f t="shared" si="34"/>
        <v>434.78260869565213</v>
      </c>
    </row>
    <row r="196" spans="1:7" x14ac:dyDescent="0.25">
      <c r="A196" s="19" t="s">
        <v>186</v>
      </c>
      <c r="B196" s="13">
        <v>693.27</v>
      </c>
      <c r="C196" s="10">
        <v>0</v>
      </c>
      <c r="D196" s="9">
        <v>0</v>
      </c>
      <c r="E196" s="10">
        <f t="shared" si="33"/>
        <v>693.27</v>
      </c>
      <c r="F196" s="10">
        <v>945</v>
      </c>
      <c r="G196" s="33">
        <f t="shared" si="34"/>
        <v>136.31052836557186</v>
      </c>
    </row>
    <row r="197" spans="1:7" x14ac:dyDescent="0.25">
      <c r="A197" s="19" t="s">
        <v>187</v>
      </c>
      <c r="B197" s="13">
        <v>569021.25</v>
      </c>
      <c r="C197" s="10">
        <v>0</v>
      </c>
      <c r="D197" s="9">
        <v>0</v>
      </c>
      <c r="E197" s="10">
        <f t="shared" si="33"/>
        <v>569021.25</v>
      </c>
      <c r="F197" s="10">
        <v>571926.4</v>
      </c>
      <c r="G197" s="33">
        <f t="shared" si="34"/>
        <v>100.51055211031223</v>
      </c>
    </row>
    <row r="198" spans="1:7" x14ac:dyDescent="0.25">
      <c r="A198" s="19" t="s">
        <v>188</v>
      </c>
      <c r="B198" s="13">
        <v>99850.27</v>
      </c>
      <c r="C198" s="10">
        <v>0</v>
      </c>
      <c r="D198" s="9">
        <v>0</v>
      </c>
      <c r="E198" s="10">
        <f t="shared" si="33"/>
        <v>99850.27</v>
      </c>
      <c r="F198" s="10">
        <v>108398</v>
      </c>
      <c r="G198" s="33">
        <f t="shared" si="34"/>
        <v>108.56054770808331</v>
      </c>
    </row>
    <row r="199" spans="1:7" ht="24" x14ac:dyDescent="0.25">
      <c r="A199" s="19" t="s">
        <v>189</v>
      </c>
      <c r="B199" s="13">
        <v>290105.90000000002</v>
      </c>
      <c r="C199" s="10">
        <v>0</v>
      </c>
      <c r="D199" s="9">
        <v>0</v>
      </c>
      <c r="E199" s="10">
        <f t="shared" si="33"/>
        <v>290105.90000000002</v>
      </c>
      <c r="F199" s="10">
        <v>0</v>
      </c>
      <c r="G199" s="33">
        <f t="shared" si="34"/>
        <v>0</v>
      </c>
    </row>
    <row r="200" spans="1:7" ht="24" x14ac:dyDescent="0.25">
      <c r="A200" s="19" t="s">
        <v>190</v>
      </c>
      <c r="B200" s="13">
        <v>75292.600000000006</v>
      </c>
      <c r="C200" s="10">
        <v>0</v>
      </c>
      <c r="D200" s="9">
        <v>0</v>
      </c>
      <c r="E200" s="10">
        <f t="shared" si="33"/>
        <v>75292.600000000006</v>
      </c>
      <c r="F200" s="10">
        <v>0</v>
      </c>
      <c r="G200" s="33">
        <f t="shared" si="34"/>
        <v>0</v>
      </c>
    </row>
    <row r="201" spans="1:7" ht="24" x14ac:dyDescent="0.25">
      <c r="A201" s="19" t="s">
        <v>191</v>
      </c>
      <c r="B201" s="13">
        <v>838343.64</v>
      </c>
      <c r="C201" s="10">
        <v>0</v>
      </c>
      <c r="D201" s="9">
        <v>0</v>
      </c>
      <c r="E201" s="10">
        <f t="shared" si="33"/>
        <v>838343.64</v>
      </c>
      <c r="F201" s="10">
        <v>106340</v>
      </c>
      <c r="G201" s="33">
        <f t="shared" si="34"/>
        <v>12.684535902246482</v>
      </c>
    </row>
    <row r="202" spans="1:7" ht="24" x14ac:dyDescent="0.25">
      <c r="A202" s="19" t="s">
        <v>192</v>
      </c>
      <c r="B202" s="13">
        <v>545760.72</v>
      </c>
      <c r="C202" s="10">
        <v>0</v>
      </c>
      <c r="D202" s="9">
        <v>0</v>
      </c>
      <c r="E202" s="10">
        <f t="shared" si="33"/>
        <v>545760.72</v>
      </c>
      <c r="F202" s="10">
        <v>83889</v>
      </c>
      <c r="G202" s="33">
        <f t="shared" si="34"/>
        <v>15.371021937965782</v>
      </c>
    </row>
    <row r="203" spans="1:7" x14ac:dyDescent="0.25">
      <c r="A203" s="19" t="s">
        <v>193</v>
      </c>
      <c r="B203" s="13">
        <v>9952.0499999999993</v>
      </c>
      <c r="C203" s="10">
        <v>0</v>
      </c>
      <c r="D203" s="9">
        <v>0</v>
      </c>
      <c r="E203" s="10">
        <f t="shared" si="33"/>
        <v>9952.0499999999993</v>
      </c>
      <c r="F203" s="10">
        <v>1218</v>
      </c>
      <c r="G203" s="33">
        <f t="shared" si="34"/>
        <v>12.238684492139813</v>
      </c>
    </row>
    <row r="204" spans="1:7" x14ac:dyDescent="0.25">
      <c r="A204" s="19" t="s">
        <v>194</v>
      </c>
      <c r="B204" s="13">
        <v>926.32</v>
      </c>
      <c r="C204" s="10">
        <v>0</v>
      </c>
      <c r="D204" s="9">
        <v>0</v>
      </c>
      <c r="E204" s="10">
        <f t="shared" si="33"/>
        <v>926.32</v>
      </c>
      <c r="F204" s="10">
        <v>0</v>
      </c>
      <c r="G204" s="33">
        <f t="shared" si="34"/>
        <v>0</v>
      </c>
    </row>
    <row r="205" spans="1:7" ht="24" x14ac:dyDescent="0.25">
      <c r="A205" s="19" t="s">
        <v>195</v>
      </c>
      <c r="B205" s="13">
        <v>9259.51</v>
      </c>
      <c r="C205" s="10">
        <v>0</v>
      </c>
      <c r="D205" s="9">
        <v>0</v>
      </c>
      <c r="E205" s="10">
        <f t="shared" si="33"/>
        <v>9259.51</v>
      </c>
      <c r="F205" s="10">
        <v>0</v>
      </c>
      <c r="G205" s="33">
        <f t="shared" si="34"/>
        <v>0</v>
      </c>
    </row>
    <row r="206" spans="1:7" x14ac:dyDescent="0.25">
      <c r="A206" s="19" t="s">
        <v>196</v>
      </c>
      <c r="B206" s="13">
        <v>0</v>
      </c>
      <c r="C206" s="10">
        <v>0</v>
      </c>
      <c r="D206" s="9">
        <v>0</v>
      </c>
      <c r="E206" s="10">
        <f t="shared" si="33"/>
        <v>0</v>
      </c>
      <c r="F206" s="10">
        <v>7536</v>
      </c>
      <c r="G206" s="33">
        <f t="shared" si="34"/>
        <v>100</v>
      </c>
    </row>
    <row r="207" spans="1:7" x14ac:dyDescent="0.25">
      <c r="A207" s="17" t="s">
        <v>197</v>
      </c>
      <c r="B207" s="10">
        <v>0</v>
      </c>
      <c r="C207" s="9">
        <v>0</v>
      </c>
      <c r="D207" s="9">
        <v>0</v>
      </c>
      <c r="E207" s="10">
        <f t="shared" si="33"/>
        <v>0</v>
      </c>
      <c r="F207" s="10">
        <v>818</v>
      </c>
      <c r="G207" s="33">
        <f t="shared" si="34"/>
        <v>100</v>
      </c>
    </row>
    <row r="208" spans="1:7" x14ac:dyDescent="0.25">
      <c r="A208" s="19" t="s">
        <v>198</v>
      </c>
      <c r="B208" s="13">
        <v>74550.23</v>
      </c>
      <c r="C208" s="10">
        <v>0</v>
      </c>
      <c r="D208" s="9">
        <v>0</v>
      </c>
      <c r="E208" s="10">
        <f t="shared" si="33"/>
        <v>74550.23</v>
      </c>
      <c r="F208" s="10">
        <v>118017</v>
      </c>
      <c r="G208" s="33">
        <f t="shared" si="34"/>
        <v>158.30534660992998</v>
      </c>
    </row>
    <row r="209" spans="1:7" x14ac:dyDescent="0.25">
      <c r="A209" s="19" t="s">
        <v>199</v>
      </c>
      <c r="B209" s="13">
        <v>133323.75</v>
      </c>
      <c r="C209" s="10">
        <v>0</v>
      </c>
      <c r="D209" s="9">
        <v>0</v>
      </c>
      <c r="E209" s="10">
        <f t="shared" si="33"/>
        <v>133323.75</v>
      </c>
      <c r="F209" s="10">
        <v>155125</v>
      </c>
      <c r="G209" s="33">
        <f t="shared" si="34"/>
        <v>116.35211280810809</v>
      </c>
    </row>
    <row r="210" spans="1:7" x14ac:dyDescent="0.25">
      <c r="A210" s="19" t="s">
        <v>200</v>
      </c>
      <c r="B210" s="13">
        <v>1852.63</v>
      </c>
      <c r="C210" s="10">
        <v>0</v>
      </c>
      <c r="D210" s="9">
        <v>0</v>
      </c>
      <c r="E210" s="10">
        <f t="shared" si="33"/>
        <v>1852.63</v>
      </c>
      <c r="F210" s="10">
        <v>6600</v>
      </c>
      <c r="G210" s="33">
        <f t="shared" si="34"/>
        <v>356.25030362241785</v>
      </c>
    </row>
    <row r="211" spans="1:7" x14ac:dyDescent="0.25">
      <c r="A211" s="19" t="s">
        <v>201</v>
      </c>
      <c r="B211" s="13">
        <v>6430.72</v>
      </c>
      <c r="C211" s="10">
        <v>0</v>
      </c>
      <c r="D211" s="9">
        <v>0</v>
      </c>
      <c r="E211" s="10">
        <f t="shared" si="33"/>
        <v>6430.72</v>
      </c>
      <c r="F211" s="10">
        <v>7050</v>
      </c>
      <c r="G211" s="33">
        <f t="shared" si="34"/>
        <v>109.63002587579618</v>
      </c>
    </row>
    <row r="212" spans="1:7" x14ac:dyDescent="0.25">
      <c r="A212" s="19" t="s">
        <v>202</v>
      </c>
      <c r="B212" s="13">
        <v>3909.73</v>
      </c>
      <c r="C212" s="10">
        <v>0</v>
      </c>
      <c r="D212" s="9">
        <v>0</v>
      </c>
      <c r="E212" s="10">
        <f t="shared" si="33"/>
        <v>3909.73</v>
      </c>
      <c r="F212" s="10">
        <v>1115</v>
      </c>
      <c r="G212" s="33">
        <f t="shared" si="34"/>
        <v>28.51859335555141</v>
      </c>
    </row>
    <row r="213" spans="1:7" s="3" customFormat="1" x14ac:dyDescent="0.25">
      <c r="A213" s="19" t="s">
        <v>203</v>
      </c>
      <c r="B213" s="13">
        <v>771.69</v>
      </c>
      <c r="C213" s="10">
        <v>0</v>
      </c>
      <c r="D213" s="9">
        <v>0</v>
      </c>
      <c r="E213" s="10">
        <f t="shared" si="33"/>
        <v>771.69</v>
      </c>
      <c r="F213" s="10">
        <v>85</v>
      </c>
      <c r="G213" s="33">
        <f t="shared" si="34"/>
        <v>11.014785730021122</v>
      </c>
    </row>
    <row r="214" spans="1:7" x14ac:dyDescent="0.25">
      <c r="A214" s="19" t="s">
        <v>204</v>
      </c>
      <c r="B214" s="13">
        <v>306379.48</v>
      </c>
      <c r="C214" s="10">
        <v>0</v>
      </c>
      <c r="D214" s="9">
        <v>0</v>
      </c>
      <c r="E214" s="10">
        <f t="shared" si="33"/>
        <v>306379.48</v>
      </c>
      <c r="F214" s="10">
        <v>455022</v>
      </c>
      <c r="G214" s="33">
        <f t="shared" si="34"/>
        <v>148.51582096816668</v>
      </c>
    </row>
    <row r="215" spans="1:7" ht="24" x14ac:dyDescent="0.25">
      <c r="A215" s="19" t="s">
        <v>205</v>
      </c>
      <c r="B215" s="13">
        <v>6371.36</v>
      </c>
      <c r="C215" s="10">
        <v>0</v>
      </c>
      <c r="D215" s="9">
        <v>0</v>
      </c>
      <c r="E215" s="10">
        <f t="shared" si="33"/>
        <v>6371.36</v>
      </c>
      <c r="F215" s="10">
        <v>4290</v>
      </c>
      <c r="G215" s="33">
        <f t="shared" si="34"/>
        <v>67.332563220411345</v>
      </c>
    </row>
    <row r="216" spans="1:7" x14ac:dyDescent="0.25">
      <c r="A216" s="19" t="s">
        <v>206</v>
      </c>
      <c r="B216" s="13">
        <v>11186.16</v>
      </c>
      <c r="C216" s="10">
        <v>0</v>
      </c>
      <c r="D216" s="9">
        <v>0</v>
      </c>
      <c r="E216" s="10">
        <f t="shared" si="33"/>
        <v>11186.16</v>
      </c>
      <c r="F216" s="10">
        <v>58225</v>
      </c>
      <c r="G216" s="33">
        <f t="shared" si="34"/>
        <v>520.50927217204116</v>
      </c>
    </row>
    <row r="217" spans="1:7" x14ac:dyDescent="0.25">
      <c r="A217" s="19" t="s">
        <v>207</v>
      </c>
      <c r="B217" s="13">
        <v>419569.02</v>
      </c>
      <c r="C217" s="10">
        <v>0</v>
      </c>
      <c r="D217" s="9">
        <v>0</v>
      </c>
      <c r="E217" s="10">
        <f t="shared" si="33"/>
        <v>419569.02</v>
      </c>
      <c r="F217" s="10">
        <v>431215</v>
      </c>
      <c r="G217" s="33">
        <f t="shared" si="34"/>
        <v>102.77570064634418</v>
      </c>
    </row>
    <row r="218" spans="1:7" x14ac:dyDescent="0.25">
      <c r="A218" s="19" t="s">
        <v>208</v>
      </c>
      <c r="B218" s="13">
        <v>8983.23</v>
      </c>
      <c r="C218" s="10">
        <v>0</v>
      </c>
      <c r="D218" s="9">
        <v>0</v>
      </c>
      <c r="E218" s="10">
        <f t="shared" si="33"/>
        <v>8983.23</v>
      </c>
      <c r="F218" s="10">
        <v>5096</v>
      </c>
      <c r="G218" s="33">
        <f t="shared" si="34"/>
        <v>56.727925256283093</v>
      </c>
    </row>
    <row r="219" spans="1:7" x14ac:dyDescent="0.25">
      <c r="A219" s="19" t="s">
        <v>209</v>
      </c>
      <c r="B219" s="13">
        <v>17720.22</v>
      </c>
      <c r="C219" s="10">
        <v>0</v>
      </c>
      <c r="D219" s="9">
        <v>0</v>
      </c>
      <c r="E219" s="10">
        <f t="shared" si="33"/>
        <v>17720.22</v>
      </c>
      <c r="F219" s="10">
        <v>7260</v>
      </c>
      <c r="G219" s="33">
        <f t="shared" si="34"/>
        <v>40.970145968842367</v>
      </c>
    </row>
    <row r="220" spans="1:7" x14ac:dyDescent="0.25">
      <c r="A220" s="19" t="s">
        <v>210</v>
      </c>
      <c r="B220" s="13">
        <v>158647.98000000001</v>
      </c>
      <c r="C220" s="10">
        <v>0</v>
      </c>
      <c r="D220" s="9">
        <v>0</v>
      </c>
      <c r="E220" s="10">
        <f t="shared" si="33"/>
        <v>158647.98000000001</v>
      </c>
      <c r="F220" s="10">
        <v>123700</v>
      </c>
      <c r="G220" s="33">
        <f t="shared" si="34"/>
        <v>77.971367804367873</v>
      </c>
    </row>
    <row r="221" spans="1:7" x14ac:dyDescent="0.25">
      <c r="A221" s="5" t="s">
        <v>211</v>
      </c>
      <c r="B221" s="6">
        <f t="shared" ref="B221:D221" si="35">SUM(B222)</f>
        <v>872645</v>
      </c>
      <c r="C221" s="6">
        <f>SUM(C222)</f>
        <v>0</v>
      </c>
      <c r="D221" s="6">
        <f t="shared" si="35"/>
        <v>0</v>
      </c>
      <c r="E221" s="6">
        <f>SUM(E222)</f>
        <v>872645</v>
      </c>
      <c r="F221" s="6">
        <f>SUM(F222)</f>
        <v>522792</v>
      </c>
      <c r="G221" s="16">
        <f t="shared" si="34"/>
        <v>59.908897661706654</v>
      </c>
    </row>
    <row r="222" spans="1:7" x14ac:dyDescent="0.25">
      <c r="A222" s="19" t="s">
        <v>212</v>
      </c>
      <c r="B222" s="13">
        <v>872645</v>
      </c>
      <c r="C222" s="10">
        <v>0</v>
      </c>
      <c r="D222" s="9">
        <v>0</v>
      </c>
      <c r="E222" s="10">
        <f t="shared" ref="E222" si="36">+B222+C222+D222</f>
        <v>872645</v>
      </c>
      <c r="F222" s="10">
        <v>522792</v>
      </c>
      <c r="G222" s="33">
        <f t="shared" si="34"/>
        <v>59.908897661706654</v>
      </c>
    </row>
    <row r="223" spans="1:7" x14ac:dyDescent="0.25">
      <c r="A223" s="5" t="s">
        <v>213</v>
      </c>
      <c r="B223" s="6">
        <f>B224+B240+B250+B277+B292+B290+B302</f>
        <v>109652158.99999999</v>
      </c>
      <c r="C223" s="6">
        <f>C224+C240+C250+C277+C292+C290+C302</f>
        <v>0</v>
      </c>
      <c r="D223" s="6">
        <f>D224+D240+D250+D277+D292+D290+D302</f>
        <v>0</v>
      </c>
      <c r="E223" s="6">
        <f>E224+E240+E250+E277+E292+E290+E302</f>
        <v>109652158.99999999</v>
      </c>
      <c r="F223" s="6">
        <f>F224+F240+F250+F277+F292+F290+F302</f>
        <v>48194154.149999991</v>
      </c>
      <c r="G223" s="16">
        <f t="shared" si="34"/>
        <v>43.951851554514306</v>
      </c>
    </row>
    <row r="224" spans="1:7" x14ac:dyDescent="0.25">
      <c r="A224" s="5" t="s">
        <v>214</v>
      </c>
      <c r="B224" s="6">
        <f>SUM(B225:B239)</f>
        <v>2067081</v>
      </c>
      <c r="C224" s="6">
        <f>SUM(C225:C239)</f>
        <v>0</v>
      </c>
      <c r="D224" s="6">
        <f>SUM(D225:D239)</f>
        <v>0</v>
      </c>
      <c r="E224" s="6">
        <f>SUM(E225:E239)</f>
        <v>2067081</v>
      </c>
      <c r="F224" s="6">
        <f>SUM(F225:F239)</f>
        <v>1781779</v>
      </c>
      <c r="G224" s="16">
        <f t="shared" si="34"/>
        <v>86.197831628271942</v>
      </c>
    </row>
    <row r="225" spans="1:7" x14ac:dyDescent="0.25">
      <c r="A225" s="19" t="s">
        <v>215</v>
      </c>
      <c r="B225" s="13">
        <v>14268.23</v>
      </c>
      <c r="C225" s="10">
        <v>0</v>
      </c>
      <c r="D225" s="9">
        <v>0</v>
      </c>
      <c r="E225" s="10">
        <f t="shared" ref="E225:E239" si="37">+B225+C225+D225</f>
        <v>14268.23</v>
      </c>
      <c r="F225" s="10">
        <v>0</v>
      </c>
      <c r="G225" s="33">
        <f t="shared" si="34"/>
        <v>0</v>
      </c>
    </row>
    <row r="226" spans="1:7" x14ac:dyDescent="0.25">
      <c r="A226" s="19" t="s">
        <v>216</v>
      </c>
      <c r="B226" s="13">
        <v>39242.03</v>
      </c>
      <c r="C226" s="10">
        <v>0</v>
      </c>
      <c r="D226" s="9">
        <v>0</v>
      </c>
      <c r="E226" s="10">
        <f t="shared" si="37"/>
        <v>39242.03</v>
      </c>
      <c r="F226" s="10">
        <v>71532</v>
      </c>
      <c r="G226" s="33">
        <f t="shared" si="34"/>
        <v>182.2841478893931</v>
      </c>
    </row>
    <row r="227" spans="1:7" s="3" customFormat="1" x14ac:dyDescent="0.25">
      <c r="A227" s="19" t="s">
        <v>217</v>
      </c>
      <c r="B227" s="13">
        <v>344414.9</v>
      </c>
      <c r="C227" s="10">
        <v>0</v>
      </c>
      <c r="D227" s="9">
        <v>0</v>
      </c>
      <c r="E227" s="10">
        <f t="shared" si="37"/>
        <v>344414.9</v>
      </c>
      <c r="F227" s="10">
        <v>363603</v>
      </c>
      <c r="G227" s="33">
        <f t="shared" si="34"/>
        <v>105.57121657628632</v>
      </c>
    </row>
    <row r="228" spans="1:7" x14ac:dyDescent="0.25">
      <c r="A228" s="19" t="s">
        <v>218</v>
      </c>
      <c r="B228" s="13">
        <v>5232.01</v>
      </c>
      <c r="C228" s="10">
        <v>0</v>
      </c>
      <c r="D228" s="9">
        <v>0</v>
      </c>
      <c r="E228" s="10">
        <f t="shared" si="37"/>
        <v>5232.01</v>
      </c>
      <c r="F228" s="10">
        <v>25035</v>
      </c>
      <c r="G228" s="33">
        <f t="shared" si="34"/>
        <v>478.4967918639299</v>
      </c>
    </row>
    <row r="229" spans="1:7" s="3" customFormat="1" x14ac:dyDescent="0.25">
      <c r="A229" s="19" t="s">
        <v>219</v>
      </c>
      <c r="B229" s="13">
        <v>4783.34</v>
      </c>
      <c r="C229" s="10">
        <v>0</v>
      </c>
      <c r="D229" s="9">
        <v>0</v>
      </c>
      <c r="E229" s="10">
        <f t="shared" si="37"/>
        <v>4783.34</v>
      </c>
      <c r="F229" s="10">
        <v>32700</v>
      </c>
      <c r="G229" s="33">
        <f t="shared" si="34"/>
        <v>683.62274059548349</v>
      </c>
    </row>
    <row r="230" spans="1:7" s="3" customFormat="1" ht="24" x14ac:dyDescent="0.25">
      <c r="A230" s="19" t="s">
        <v>220</v>
      </c>
      <c r="B230" s="13">
        <v>14348.49</v>
      </c>
      <c r="C230" s="10">
        <v>0</v>
      </c>
      <c r="D230" s="9">
        <v>0</v>
      </c>
      <c r="E230" s="10">
        <f t="shared" si="37"/>
        <v>14348.49</v>
      </c>
      <c r="F230" s="10">
        <v>58851</v>
      </c>
      <c r="G230" s="33">
        <f t="shared" si="34"/>
        <v>410.15465738903538</v>
      </c>
    </row>
    <row r="231" spans="1:7" ht="24" x14ac:dyDescent="0.25">
      <c r="A231" s="19" t="s">
        <v>221</v>
      </c>
      <c r="B231" s="13">
        <v>76521.19</v>
      </c>
      <c r="C231" s="10">
        <v>0</v>
      </c>
      <c r="D231" s="9">
        <v>0</v>
      </c>
      <c r="E231" s="10">
        <f t="shared" si="37"/>
        <v>76521.19</v>
      </c>
      <c r="F231" s="10">
        <v>65385</v>
      </c>
      <c r="G231" s="33">
        <f t="shared" si="34"/>
        <v>85.44691999693157</v>
      </c>
    </row>
    <row r="232" spans="1:7" s="3" customFormat="1" x14ac:dyDescent="0.25">
      <c r="A232" s="19" t="s">
        <v>222</v>
      </c>
      <c r="B232" s="13">
        <v>8044.08</v>
      </c>
      <c r="C232" s="10">
        <v>0</v>
      </c>
      <c r="D232" s="9">
        <v>0</v>
      </c>
      <c r="E232" s="10">
        <f t="shared" si="37"/>
        <v>8044.08</v>
      </c>
      <c r="F232" s="10">
        <v>11000</v>
      </c>
      <c r="G232" s="33">
        <f t="shared" si="34"/>
        <v>136.7465266382234</v>
      </c>
    </row>
    <row r="233" spans="1:7" x14ac:dyDescent="0.25">
      <c r="A233" s="19" t="s">
        <v>223</v>
      </c>
      <c r="B233" s="13">
        <v>12208.29</v>
      </c>
      <c r="C233" s="10">
        <v>0</v>
      </c>
      <c r="D233" s="9">
        <v>0</v>
      </c>
      <c r="E233" s="10">
        <f t="shared" si="37"/>
        <v>12208.29</v>
      </c>
      <c r="F233" s="10">
        <v>14306</v>
      </c>
      <c r="G233" s="33">
        <f t="shared" si="34"/>
        <v>117.182668498209</v>
      </c>
    </row>
    <row r="234" spans="1:7" x14ac:dyDescent="0.25">
      <c r="A234" s="19" t="s">
        <v>224</v>
      </c>
      <c r="B234" s="13">
        <v>848565.63</v>
      </c>
      <c r="C234" s="10">
        <v>0</v>
      </c>
      <c r="D234" s="9">
        <v>0</v>
      </c>
      <c r="E234" s="10">
        <f t="shared" si="37"/>
        <v>848565.63</v>
      </c>
      <c r="F234" s="10">
        <v>649000</v>
      </c>
      <c r="G234" s="33">
        <f t="shared" ref="G234:G238" si="38">IF(F234=0,0,IF(E234=0,100,F234/E234*100))</f>
        <v>76.482004108509557</v>
      </c>
    </row>
    <row r="235" spans="1:7" ht="24" x14ac:dyDescent="0.25">
      <c r="A235" s="19" t="s">
        <v>225</v>
      </c>
      <c r="B235" s="13">
        <v>8076.95</v>
      </c>
      <c r="C235" s="10">
        <v>0</v>
      </c>
      <c r="D235" s="9">
        <v>0</v>
      </c>
      <c r="E235" s="10">
        <f t="shared" si="37"/>
        <v>8076.95</v>
      </c>
      <c r="F235" s="14">
        <v>3285</v>
      </c>
      <c r="G235" s="33">
        <f t="shared" si="38"/>
        <v>40.671293000451904</v>
      </c>
    </row>
    <row r="236" spans="1:7" x14ac:dyDescent="0.25">
      <c r="A236" s="19" t="s">
        <v>226</v>
      </c>
      <c r="B236" s="13">
        <v>93502.88</v>
      </c>
      <c r="C236" s="10">
        <v>0</v>
      </c>
      <c r="D236" s="9">
        <v>0</v>
      </c>
      <c r="E236" s="10">
        <f t="shared" si="37"/>
        <v>93502.88</v>
      </c>
      <c r="F236" s="14">
        <v>10628</v>
      </c>
      <c r="G236" s="33">
        <f t="shared" si="38"/>
        <v>11.366494807432668</v>
      </c>
    </row>
    <row r="237" spans="1:7" x14ac:dyDescent="0.25">
      <c r="A237" s="19" t="s">
        <v>227</v>
      </c>
      <c r="B237" s="13">
        <v>432.62</v>
      </c>
      <c r="C237" s="10">
        <v>0</v>
      </c>
      <c r="D237" s="9">
        <v>0</v>
      </c>
      <c r="E237" s="10">
        <f t="shared" si="37"/>
        <v>432.62</v>
      </c>
      <c r="F237" s="14">
        <v>1180</v>
      </c>
      <c r="G237" s="33">
        <f t="shared" si="38"/>
        <v>272.75669178493825</v>
      </c>
    </row>
    <row r="238" spans="1:7" x14ac:dyDescent="0.25">
      <c r="A238" s="19" t="s">
        <v>228</v>
      </c>
      <c r="B238" s="13">
        <v>0</v>
      </c>
      <c r="C238" s="14">
        <v>0</v>
      </c>
      <c r="D238" s="11">
        <v>0</v>
      </c>
      <c r="E238" s="10">
        <f t="shared" si="37"/>
        <v>0</v>
      </c>
      <c r="F238" s="14">
        <v>28910</v>
      </c>
      <c r="G238" s="33">
        <f t="shared" si="38"/>
        <v>100</v>
      </c>
    </row>
    <row r="239" spans="1:7" s="3" customFormat="1" x14ac:dyDescent="0.25">
      <c r="A239" s="19" t="s">
        <v>229</v>
      </c>
      <c r="B239" s="13">
        <v>597440.36</v>
      </c>
      <c r="C239" s="10">
        <v>0</v>
      </c>
      <c r="D239" s="9">
        <v>0</v>
      </c>
      <c r="E239" s="10">
        <f t="shared" si="37"/>
        <v>597440.36</v>
      </c>
      <c r="F239" s="10">
        <v>446364</v>
      </c>
      <c r="G239" s="33">
        <f t="shared" ref="G239:G306" si="39">IF(F239=0,0,IF(E239=0,100,F239/E239*100))</f>
        <v>74.712729484830916</v>
      </c>
    </row>
    <row r="240" spans="1:7" s="3" customFormat="1" x14ac:dyDescent="0.25">
      <c r="A240" s="5" t="s">
        <v>230</v>
      </c>
      <c r="B240" s="6">
        <f>SUM(B241:B249)</f>
        <v>17700660</v>
      </c>
      <c r="C240" s="6">
        <f>SUM(C241:C249)</f>
        <v>0</v>
      </c>
      <c r="D240" s="6">
        <f>SUM(D241:D249)</f>
        <v>0</v>
      </c>
      <c r="E240" s="6">
        <f>SUM(E241:E249)</f>
        <v>17700660</v>
      </c>
      <c r="F240" s="6">
        <f>SUM(F241:F249)</f>
        <v>12521737</v>
      </c>
      <c r="G240" s="16">
        <f t="shared" si="39"/>
        <v>70.741639012330609</v>
      </c>
    </row>
    <row r="241" spans="1:7" x14ac:dyDescent="0.25">
      <c r="A241" s="19" t="s">
        <v>231</v>
      </c>
      <c r="B241" s="13">
        <v>7.74</v>
      </c>
      <c r="C241" s="10">
        <v>0</v>
      </c>
      <c r="D241" s="9">
        <v>0</v>
      </c>
      <c r="E241" s="10">
        <f t="shared" ref="E241:E249" si="40">+B241+C241+D241</f>
        <v>7.74</v>
      </c>
      <c r="F241" s="10">
        <v>0</v>
      </c>
      <c r="G241" s="33">
        <f t="shared" si="39"/>
        <v>0</v>
      </c>
    </row>
    <row r="242" spans="1:7" x14ac:dyDescent="0.25">
      <c r="A242" s="19" t="s">
        <v>493</v>
      </c>
      <c r="B242" s="13">
        <v>0</v>
      </c>
      <c r="C242" s="10">
        <v>0</v>
      </c>
      <c r="D242" s="9">
        <v>0</v>
      </c>
      <c r="E242" s="10">
        <f t="shared" si="40"/>
        <v>0</v>
      </c>
      <c r="F242" s="14">
        <v>955</v>
      </c>
      <c r="G242" s="33">
        <f t="shared" si="39"/>
        <v>100</v>
      </c>
    </row>
    <row r="243" spans="1:7" x14ac:dyDescent="0.25">
      <c r="A243" s="19" t="s">
        <v>232</v>
      </c>
      <c r="B243" s="13">
        <v>314740.96000000002</v>
      </c>
      <c r="C243" s="10">
        <v>0</v>
      </c>
      <c r="D243" s="9">
        <v>0</v>
      </c>
      <c r="E243" s="10">
        <f t="shared" si="40"/>
        <v>314740.96000000002</v>
      </c>
      <c r="F243" s="14">
        <v>264960</v>
      </c>
      <c r="G243" s="33">
        <f t="shared" si="39"/>
        <v>84.183513960178544</v>
      </c>
    </row>
    <row r="244" spans="1:7" x14ac:dyDescent="0.25">
      <c r="A244" s="19" t="s">
        <v>233</v>
      </c>
      <c r="B244" s="13">
        <v>1660.19</v>
      </c>
      <c r="C244" s="10">
        <v>0</v>
      </c>
      <c r="D244" s="9">
        <v>0</v>
      </c>
      <c r="E244" s="10">
        <f t="shared" si="40"/>
        <v>1660.19</v>
      </c>
      <c r="F244" s="14">
        <v>0</v>
      </c>
      <c r="G244" s="33">
        <f t="shared" si="39"/>
        <v>0</v>
      </c>
    </row>
    <row r="245" spans="1:7" x14ac:dyDescent="0.25">
      <c r="A245" s="19" t="s">
        <v>234</v>
      </c>
      <c r="B245" s="13">
        <v>11178.81</v>
      </c>
      <c r="C245" s="10">
        <v>0</v>
      </c>
      <c r="D245" s="9">
        <v>0</v>
      </c>
      <c r="E245" s="10">
        <f t="shared" si="40"/>
        <v>11178.81</v>
      </c>
      <c r="F245" s="14">
        <v>310</v>
      </c>
      <c r="G245" s="33">
        <f t="shared" si="39"/>
        <v>2.7731037561243106</v>
      </c>
    </row>
    <row r="246" spans="1:7" x14ac:dyDescent="0.25">
      <c r="A246" s="19" t="s">
        <v>235</v>
      </c>
      <c r="B246" s="13">
        <v>0.77</v>
      </c>
      <c r="C246" s="10">
        <v>0</v>
      </c>
      <c r="D246" s="9">
        <v>0</v>
      </c>
      <c r="E246" s="10">
        <f t="shared" si="40"/>
        <v>0.77</v>
      </c>
      <c r="F246" s="14">
        <v>0</v>
      </c>
      <c r="G246" s="33">
        <f t="shared" si="39"/>
        <v>0</v>
      </c>
    </row>
    <row r="247" spans="1:7" x14ac:dyDescent="0.25">
      <c r="A247" s="19" t="s">
        <v>236</v>
      </c>
      <c r="B247" s="13">
        <v>5736880.3799999999</v>
      </c>
      <c r="C247" s="10">
        <v>0</v>
      </c>
      <c r="D247" s="9">
        <v>0</v>
      </c>
      <c r="E247" s="10">
        <f t="shared" si="40"/>
        <v>5736880.3799999999</v>
      </c>
      <c r="F247" s="14">
        <v>4313125</v>
      </c>
      <c r="G247" s="33">
        <f t="shared" si="39"/>
        <v>75.182411246301768</v>
      </c>
    </row>
    <row r="248" spans="1:7" x14ac:dyDescent="0.25">
      <c r="A248" s="19" t="s">
        <v>237</v>
      </c>
      <c r="B248" s="13">
        <v>11600819.35</v>
      </c>
      <c r="C248" s="10">
        <v>0</v>
      </c>
      <c r="D248" s="9">
        <v>0</v>
      </c>
      <c r="E248" s="10">
        <f t="shared" si="40"/>
        <v>11600819.35</v>
      </c>
      <c r="F248" s="14">
        <v>7940520</v>
      </c>
      <c r="G248" s="33">
        <f t="shared" si="39"/>
        <v>68.447923895996183</v>
      </c>
    </row>
    <row r="249" spans="1:7" s="3" customFormat="1" x14ac:dyDescent="0.25">
      <c r="A249" s="19" t="s">
        <v>238</v>
      </c>
      <c r="B249" s="13">
        <v>35371.800000000003</v>
      </c>
      <c r="C249" s="10">
        <v>0</v>
      </c>
      <c r="D249" s="9">
        <v>0</v>
      </c>
      <c r="E249" s="10">
        <f t="shared" si="40"/>
        <v>35371.800000000003</v>
      </c>
      <c r="F249" s="14">
        <v>1867</v>
      </c>
      <c r="G249" s="33">
        <f t="shared" si="39"/>
        <v>5.2782159799614377</v>
      </c>
    </row>
    <row r="250" spans="1:7" x14ac:dyDescent="0.25">
      <c r="A250" s="5" t="s">
        <v>239</v>
      </c>
      <c r="B250" s="6">
        <f t="shared" ref="B250" si="41">SUM(B251:B273)</f>
        <v>82399858.999999985</v>
      </c>
      <c r="C250" s="6">
        <f t="shared" ref="C250:D250" si="42">SUM(C251:C276)</f>
        <v>0</v>
      </c>
      <c r="D250" s="6">
        <f t="shared" si="42"/>
        <v>0</v>
      </c>
      <c r="E250" s="6">
        <f>SUM(E251:E276)</f>
        <v>82399858.999999985</v>
      </c>
      <c r="F250" s="6">
        <f>SUM(F251:F276)</f>
        <v>73816442.849999994</v>
      </c>
      <c r="G250" s="16">
        <f t="shared" si="39"/>
        <v>89.583215002831508</v>
      </c>
    </row>
    <row r="251" spans="1:7" x14ac:dyDescent="0.25">
      <c r="A251" s="19" t="s">
        <v>240</v>
      </c>
      <c r="B251" s="13">
        <v>20213.169999999998</v>
      </c>
      <c r="C251" s="10">
        <v>0</v>
      </c>
      <c r="D251" s="9">
        <v>0</v>
      </c>
      <c r="E251" s="10">
        <f t="shared" ref="E251:E276" si="43">+B251+C251+D251</f>
        <v>20213.169999999998</v>
      </c>
      <c r="F251" s="10">
        <v>18648</v>
      </c>
      <c r="G251" s="33">
        <f t="shared" si="39"/>
        <v>92.256682153269381</v>
      </c>
    </row>
    <row r="252" spans="1:7" x14ac:dyDescent="0.25">
      <c r="A252" s="19" t="s">
        <v>241</v>
      </c>
      <c r="B252" s="13">
        <v>961205.76000000001</v>
      </c>
      <c r="C252" s="10">
        <v>0</v>
      </c>
      <c r="D252" s="9">
        <v>0</v>
      </c>
      <c r="E252" s="10">
        <f t="shared" si="43"/>
        <v>961205.76000000001</v>
      </c>
      <c r="F252" s="10">
        <v>1034576.6</v>
      </c>
      <c r="G252" s="33">
        <f t="shared" si="39"/>
        <v>107.6332085234279</v>
      </c>
    </row>
    <row r="253" spans="1:7" x14ac:dyDescent="0.25">
      <c r="A253" s="19" t="s">
        <v>242</v>
      </c>
      <c r="B253" s="13">
        <v>69590.37</v>
      </c>
      <c r="C253" s="10">
        <v>0</v>
      </c>
      <c r="D253" s="9">
        <v>0</v>
      </c>
      <c r="E253" s="10">
        <f t="shared" si="43"/>
        <v>69590.37</v>
      </c>
      <c r="F253" s="10">
        <v>60997</v>
      </c>
      <c r="G253" s="33">
        <f t="shared" si="39"/>
        <v>87.651495458351505</v>
      </c>
    </row>
    <row r="254" spans="1:7" x14ac:dyDescent="0.25">
      <c r="A254" s="19" t="s">
        <v>243</v>
      </c>
      <c r="B254" s="13">
        <v>8373.7800000000007</v>
      </c>
      <c r="C254" s="10">
        <v>0</v>
      </c>
      <c r="D254" s="9">
        <v>0</v>
      </c>
      <c r="E254" s="10">
        <f t="shared" si="43"/>
        <v>8373.7800000000007</v>
      </c>
      <c r="F254" s="10">
        <v>16355.13</v>
      </c>
      <c r="G254" s="33">
        <f t="shared" si="39"/>
        <v>195.31358597909184</v>
      </c>
    </row>
    <row r="255" spans="1:7" x14ac:dyDescent="0.25">
      <c r="A255" s="19" t="s">
        <v>244</v>
      </c>
      <c r="B255" s="13">
        <v>8298363.5199999996</v>
      </c>
      <c r="C255" s="10">
        <v>0</v>
      </c>
      <c r="D255" s="9">
        <v>0</v>
      </c>
      <c r="E255" s="10">
        <f t="shared" si="43"/>
        <v>8298363.5199999996</v>
      </c>
      <c r="F255" s="10">
        <v>7943819.1399999997</v>
      </c>
      <c r="G255" s="33">
        <f t="shared" si="39"/>
        <v>95.727538578594348</v>
      </c>
    </row>
    <row r="256" spans="1:7" x14ac:dyDescent="0.25">
      <c r="A256" s="19" t="s">
        <v>245</v>
      </c>
      <c r="B256" s="13">
        <v>70026.25</v>
      </c>
      <c r="C256" s="10">
        <v>0</v>
      </c>
      <c r="D256" s="9">
        <v>0</v>
      </c>
      <c r="E256" s="10">
        <f t="shared" si="43"/>
        <v>70026.25</v>
      </c>
      <c r="F256" s="10">
        <v>126172</v>
      </c>
      <c r="G256" s="33">
        <f t="shared" si="39"/>
        <v>180.17814748040911</v>
      </c>
    </row>
    <row r="257" spans="1:7" x14ac:dyDescent="0.25">
      <c r="A257" s="19" t="s">
        <v>246</v>
      </c>
      <c r="B257" s="13">
        <v>4287254.87</v>
      </c>
      <c r="C257" s="10">
        <v>0</v>
      </c>
      <c r="D257" s="9">
        <v>0</v>
      </c>
      <c r="E257" s="10">
        <f t="shared" si="43"/>
        <v>4287254.87</v>
      </c>
      <c r="F257" s="14">
        <v>4271562</v>
      </c>
      <c r="G257" s="33">
        <f t="shared" si="39"/>
        <v>99.633964611952265</v>
      </c>
    </row>
    <row r="258" spans="1:7" s="3" customFormat="1" x14ac:dyDescent="0.25">
      <c r="A258" s="19" t="s">
        <v>247</v>
      </c>
      <c r="B258" s="13">
        <v>3036695.72</v>
      </c>
      <c r="C258" s="10">
        <v>0</v>
      </c>
      <c r="D258" s="9">
        <v>0</v>
      </c>
      <c r="E258" s="10">
        <f t="shared" si="43"/>
        <v>3036695.72</v>
      </c>
      <c r="F258" s="10">
        <v>2765503.13</v>
      </c>
      <c r="G258" s="33">
        <f t="shared" si="39"/>
        <v>91.069484235318768</v>
      </c>
    </row>
    <row r="259" spans="1:7" x14ac:dyDescent="0.25">
      <c r="A259" s="19" t="s">
        <v>248</v>
      </c>
      <c r="B259" s="13">
        <v>481456.67</v>
      </c>
      <c r="C259" s="10">
        <v>0</v>
      </c>
      <c r="D259" s="9">
        <v>0</v>
      </c>
      <c r="E259" s="10">
        <f t="shared" si="43"/>
        <v>481456.67</v>
      </c>
      <c r="F259" s="10">
        <v>542705</v>
      </c>
      <c r="G259" s="33">
        <f t="shared" si="39"/>
        <v>112.72146255653703</v>
      </c>
    </row>
    <row r="260" spans="1:7" x14ac:dyDescent="0.25">
      <c r="A260" s="19" t="s">
        <v>249</v>
      </c>
      <c r="B260" s="13">
        <v>44458059.009999998</v>
      </c>
      <c r="C260" s="10">
        <v>0</v>
      </c>
      <c r="D260" s="9">
        <v>0</v>
      </c>
      <c r="E260" s="10">
        <f t="shared" si="43"/>
        <v>44458059.009999998</v>
      </c>
      <c r="F260" s="14">
        <v>39338596.57</v>
      </c>
      <c r="G260" s="33">
        <f t="shared" si="39"/>
        <v>88.484736954331566</v>
      </c>
    </row>
    <row r="261" spans="1:7" x14ac:dyDescent="0.25">
      <c r="A261" s="19" t="s">
        <v>249</v>
      </c>
      <c r="B261" s="13">
        <v>39916.43</v>
      </c>
      <c r="C261" s="10">
        <v>0</v>
      </c>
      <c r="D261" s="9">
        <v>0</v>
      </c>
      <c r="E261" s="10">
        <f t="shared" si="43"/>
        <v>39916.43</v>
      </c>
      <c r="F261" s="14">
        <v>15015</v>
      </c>
      <c r="G261" s="33">
        <f t="shared" si="39"/>
        <v>37.616089414809892</v>
      </c>
    </row>
    <row r="262" spans="1:7" x14ac:dyDescent="0.25">
      <c r="A262" s="19" t="s">
        <v>250</v>
      </c>
      <c r="B262" s="13">
        <v>4635.8100000000004</v>
      </c>
      <c r="C262" s="10">
        <v>0</v>
      </c>
      <c r="D262" s="9">
        <v>0</v>
      </c>
      <c r="E262" s="10">
        <f t="shared" si="43"/>
        <v>4635.8100000000004</v>
      </c>
      <c r="F262" s="10">
        <v>0</v>
      </c>
      <c r="G262" s="33">
        <f t="shared" si="39"/>
        <v>0</v>
      </c>
    </row>
    <row r="263" spans="1:7" x14ac:dyDescent="0.25">
      <c r="A263" s="19" t="s">
        <v>251</v>
      </c>
      <c r="B263" s="13">
        <v>5221.8900000000003</v>
      </c>
      <c r="C263" s="10">
        <v>0</v>
      </c>
      <c r="D263" s="9">
        <v>0</v>
      </c>
      <c r="E263" s="10">
        <f t="shared" si="43"/>
        <v>5221.8900000000003</v>
      </c>
      <c r="F263" s="10">
        <v>3960</v>
      </c>
      <c r="G263" s="33">
        <f t="shared" si="39"/>
        <v>75.834611606142602</v>
      </c>
    </row>
    <row r="264" spans="1:7" x14ac:dyDescent="0.25">
      <c r="A264" s="19" t="s">
        <v>252</v>
      </c>
      <c r="B264" s="13">
        <v>111984.87</v>
      </c>
      <c r="C264" s="10">
        <v>0</v>
      </c>
      <c r="D264" s="9">
        <v>0</v>
      </c>
      <c r="E264" s="10">
        <f t="shared" si="43"/>
        <v>111984.87</v>
      </c>
      <c r="F264" s="10">
        <v>90663</v>
      </c>
      <c r="G264" s="33">
        <f t="shared" si="39"/>
        <v>80.960043977369452</v>
      </c>
    </row>
    <row r="265" spans="1:7" x14ac:dyDescent="0.25">
      <c r="A265" s="19" t="s">
        <v>253</v>
      </c>
      <c r="B265" s="13">
        <v>808.56</v>
      </c>
      <c r="C265" s="10">
        <v>0</v>
      </c>
      <c r="D265" s="9">
        <v>0</v>
      </c>
      <c r="E265" s="10">
        <f t="shared" si="43"/>
        <v>808.56</v>
      </c>
      <c r="F265" s="10">
        <v>0</v>
      </c>
      <c r="G265" s="33">
        <f t="shared" si="39"/>
        <v>0</v>
      </c>
    </row>
    <row r="266" spans="1:7" x14ac:dyDescent="0.25">
      <c r="A266" s="19" t="s">
        <v>254</v>
      </c>
      <c r="B266" s="13">
        <v>4849.6400000000003</v>
      </c>
      <c r="C266" s="10">
        <v>0</v>
      </c>
      <c r="D266" s="9">
        <v>0</v>
      </c>
      <c r="E266" s="10">
        <f t="shared" si="43"/>
        <v>4849.6400000000003</v>
      </c>
      <c r="F266" s="10">
        <v>1499.28</v>
      </c>
      <c r="G266" s="33">
        <f t="shared" si="39"/>
        <v>30.91528443348372</v>
      </c>
    </row>
    <row r="267" spans="1:7" x14ac:dyDescent="0.25">
      <c r="A267" s="19" t="s">
        <v>255</v>
      </c>
      <c r="B267" s="13">
        <v>256566.7</v>
      </c>
      <c r="C267" s="10">
        <v>0</v>
      </c>
      <c r="D267" s="9">
        <v>0</v>
      </c>
      <c r="E267" s="10">
        <f t="shared" si="43"/>
        <v>256566.7</v>
      </c>
      <c r="F267" s="10">
        <v>186200</v>
      </c>
      <c r="G267" s="33">
        <f t="shared" si="39"/>
        <v>72.573720595852848</v>
      </c>
    </row>
    <row r="268" spans="1:7" x14ac:dyDescent="0.25">
      <c r="A268" s="19" t="s">
        <v>256</v>
      </c>
      <c r="B268" s="13">
        <v>389935.16</v>
      </c>
      <c r="C268" s="10">
        <v>0</v>
      </c>
      <c r="D268" s="9">
        <v>0</v>
      </c>
      <c r="E268" s="10">
        <f t="shared" si="43"/>
        <v>389935.16</v>
      </c>
      <c r="F268" s="10">
        <v>341386</v>
      </c>
      <c r="G268" s="33">
        <f t="shared" si="39"/>
        <v>87.549427448399371</v>
      </c>
    </row>
    <row r="269" spans="1:7" x14ac:dyDescent="0.25">
      <c r="A269" s="19" t="s">
        <v>257</v>
      </c>
      <c r="B269" s="13">
        <v>2161063.4900000002</v>
      </c>
      <c r="C269" s="10">
        <v>0</v>
      </c>
      <c r="D269" s="9">
        <v>0</v>
      </c>
      <c r="E269" s="10">
        <f t="shared" si="43"/>
        <v>2161063.4900000002</v>
      </c>
      <c r="F269" s="10">
        <v>1890409</v>
      </c>
      <c r="G269" s="33">
        <f t="shared" si="39"/>
        <v>87.475865875648097</v>
      </c>
    </row>
    <row r="270" spans="1:7" x14ac:dyDescent="0.25">
      <c r="A270" s="19" t="s">
        <v>501</v>
      </c>
      <c r="B270" s="13">
        <v>17281936.399999999</v>
      </c>
      <c r="C270" s="10">
        <v>0</v>
      </c>
      <c r="D270" s="9">
        <v>0</v>
      </c>
      <c r="E270" s="10">
        <f t="shared" si="43"/>
        <v>17281936.399999999</v>
      </c>
      <c r="F270" s="10">
        <v>14745776</v>
      </c>
      <c r="G270" s="33">
        <f t="shared" si="39"/>
        <v>85.324790340045467</v>
      </c>
    </row>
    <row r="271" spans="1:7" x14ac:dyDescent="0.25">
      <c r="A271" s="19" t="s">
        <v>258</v>
      </c>
      <c r="B271" s="13">
        <v>440204.47</v>
      </c>
      <c r="C271" s="10">
        <v>0</v>
      </c>
      <c r="D271" s="9">
        <v>0</v>
      </c>
      <c r="E271" s="10">
        <f t="shared" si="43"/>
        <v>440204.47</v>
      </c>
      <c r="F271" s="10">
        <v>442895</v>
      </c>
      <c r="G271" s="33">
        <f t="shared" si="39"/>
        <v>100.61120006346142</v>
      </c>
    </row>
    <row r="272" spans="1:7" x14ac:dyDescent="0.25">
      <c r="A272" s="19" t="s">
        <v>259</v>
      </c>
      <c r="B272" s="13">
        <v>10873.16</v>
      </c>
      <c r="C272" s="10">
        <v>0</v>
      </c>
      <c r="D272" s="9">
        <v>0</v>
      </c>
      <c r="E272" s="10">
        <f t="shared" si="43"/>
        <v>10873.16</v>
      </c>
      <c r="F272" s="10">
        <v>2615</v>
      </c>
      <c r="G272" s="33">
        <f t="shared" si="39"/>
        <v>24.050046168731075</v>
      </c>
    </row>
    <row r="273" spans="1:7" x14ac:dyDescent="0.25">
      <c r="A273" s="19" t="s">
        <v>260</v>
      </c>
      <c r="B273" s="13">
        <v>623.29999999999995</v>
      </c>
      <c r="C273" s="10">
        <v>0</v>
      </c>
      <c r="D273" s="9">
        <v>0</v>
      </c>
      <c r="E273" s="10">
        <f t="shared" si="43"/>
        <v>623.29999999999995</v>
      </c>
      <c r="F273" s="10">
        <v>68432</v>
      </c>
      <c r="G273" s="33">
        <f t="shared" si="39"/>
        <v>10978.982833306594</v>
      </c>
    </row>
    <row r="274" spans="1:7" x14ac:dyDescent="0.25">
      <c r="A274" s="19" t="s">
        <v>261</v>
      </c>
      <c r="B274" s="10">
        <v>0</v>
      </c>
      <c r="C274" s="9">
        <v>0</v>
      </c>
      <c r="D274" s="9">
        <v>0</v>
      </c>
      <c r="E274" s="10">
        <f t="shared" si="43"/>
        <v>0</v>
      </c>
      <c r="F274" s="10">
        <v>188</v>
      </c>
      <c r="G274" s="33">
        <f t="shared" si="39"/>
        <v>100</v>
      </c>
    </row>
    <row r="275" spans="1:7" x14ac:dyDescent="0.25">
      <c r="A275" s="19" t="s">
        <v>262</v>
      </c>
      <c r="B275" s="13">
        <v>0</v>
      </c>
      <c r="C275" s="10">
        <v>0</v>
      </c>
      <c r="D275" s="9">
        <v>0</v>
      </c>
      <c r="E275" s="10">
        <f t="shared" si="43"/>
        <v>0</v>
      </c>
      <c r="F275" s="14">
        <v>-79812</v>
      </c>
      <c r="G275" s="33">
        <f>IF(F275=0,0,IF(E275=0,100,F275/E275*100))</f>
        <v>100</v>
      </c>
    </row>
    <row r="276" spans="1:7" x14ac:dyDescent="0.25">
      <c r="A276" s="19" t="s">
        <v>263</v>
      </c>
      <c r="B276" s="13">
        <v>0</v>
      </c>
      <c r="C276" s="10">
        <v>0</v>
      </c>
      <c r="D276" s="9">
        <v>0</v>
      </c>
      <c r="E276" s="10">
        <f t="shared" si="43"/>
        <v>0</v>
      </c>
      <c r="F276" s="10">
        <v>-11718</v>
      </c>
      <c r="G276" s="33">
        <f>IF(F276=0,0,IF(E276=0,100,F276/E276*100))</f>
        <v>100</v>
      </c>
    </row>
    <row r="277" spans="1:7" x14ac:dyDescent="0.25">
      <c r="A277" s="5" t="s">
        <v>264</v>
      </c>
      <c r="B277" s="6">
        <f t="shared" ref="B277:D277" si="44">SUM(B278:B289)</f>
        <v>2751033</v>
      </c>
      <c r="C277" s="6">
        <f t="shared" si="44"/>
        <v>0</v>
      </c>
      <c r="D277" s="6">
        <f t="shared" si="44"/>
        <v>0</v>
      </c>
      <c r="E277" s="6">
        <f>SUM(E278:E289)</f>
        <v>2751033</v>
      </c>
      <c r="F277" s="6">
        <f>SUM(F278:F289)</f>
        <v>1938561.5</v>
      </c>
      <c r="G277" s="16">
        <f t="shared" si="39"/>
        <v>70.46667560876223</v>
      </c>
    </row>
    <row r="278" spans="1:7" x14ac:dyDescent="0.25">
      <c r="A278" s="19" t="s">
        <v>265</v>
      </c>
      <c r="B278" s="13">
        <v>1541655.87</v>
      </c>
      <c r="C278" s="10">
        <v>0</v>
      </c>
      <c r="D278" s="9">
        <v>0</v>
      </c>
      <c r="E278" s="10">
        <f t="shared" ref="E278:E289" si="45">+B278+C278+D278</f>
        <v>1541655.87</v>
      </c>
      <c r="F278" s="10">
        <v>1237894</v>
      </c>
      <c r="G278" s="33">
        <f t="shared" si="39"/>
        <v>80.296389362173286</v>
      </c>
    </row>
    <row r="279" spans="1:7" ht="24" x14ac:dyDescent="0.25">
      <c r="A279" s="19" t="s">
        <v>266</v>
      </c>
      <c r="B279" s="13">
        <v>13925.75</v>
      </c>
      <c r="C279" s="10">
        <v>0</v>
      </c>
      <c r="D279" s="9">
        <v>0</v>
      </c>
      <c r="E279" s="10">
        <f t="shared" si="45"/>
        <v>13925.75</v>
      </c>
      <c r="F279" s="10">
        <v>8585</v>
      </c>
      <c r="G279" s="33">
        <f t="shared" si="39"/>
        <v>61.648385185717103</v>
      </c>
    </row>
    <row r="280" spans="1:7" x14ac:dyDescent="0.25">
      <c r="A280" s="19" t="s">
        <v>267</v>
      </c>
      <c r="B280" s="13">
        <v>70528.89</v>
      </c>
      <c r="C280" s="10">
        <v>0</v>
      </c>
      <c r="D280" s="9">
        <v>0</v>
      </c>
      <c r="E280" s="10">
        <f t="shared" si="45"/>
        <v>70528.89</v>
      </c>
      <c r="F280" s="10">
        <v>37421.839999999997</v>
      </c>
      <c r="G280" s="33">
        <f t="shared" si="39"/>
        <v>53.058881261281719</v>
      </c>
    </row>
    <row r="281" spans="1:7" x14ac:dyDescent="0.25">
      <c r="A281" s="19" t="s">
        <v>268</v>
      </c>
      <c r="B281" s="13">
        <v>218.27</v>
      </c>
      <c r="C281" s="10">
        <v>0</v>
      </c>
      <c r="D281" s="9">
        <v>0</v>
      </c>
      <c r="E281" s="10">
        <f t="shared" si="45"/>
        <v>218.27</v>
      </c>
      <c r="F281" s="10">
        <v>84.66</v>
      </c>
      <c r="G281" s="33">
        <f t="shared" si="39"/>
        <v>38.78682365877124</v>
      </c>
    </row>
    <row r="282" spans="1:7" s="3" customFormat="1" ht="24" x14ac:dyDescent="0.25">
      <c r="A282" s="19" t="s">
        <v>269</v>
      </c>
      <c r="B282" s="13">
        <v>4318.26</v>
      </c>
      <c r="C282" s="10">
        <v>0</v>
      </c>
      <c r="D282" s="9">
        <v>0</v>
      </c>
      <c r="E282" s="10">
        <f t="shared" si="45"/>
        <v>4318.26</v>
      </c>
      <c r="F282" s="10">
        <v>3710</v>
      </c>
      <c r="G282" s="33">
        <f t="shared" si="39"/>
        <v>85.914233973869102</v>
      </c>
    </row>
    <row r="283" spans="1:7" s="3" customFormat="1" ht="24" x14ac:dyDescent="0.25">
      <c r="A283" s="19" t="s">
        <v>270</v>
      </c>
      <c r="B283" s="13">
        <v>288681.39</v>
      </c>
      <c r="C283" s="10">
        <v>0</v>
      </c>
      <c r="D283" s="9">
        <v>0</v>
      </c>
      <c r="E283" s="10">
        <f t="shared" si="45"/>
        <v>288681.39</v>
      </c>
      <c r="F283" s="10">
        <v>184432</v>
      </c>
      <c r="G283" s="33">
        <f t="shared" si="39"/>
        <v>63.887734502040459</v>
      </c>
    </row>
    <row r="284" spans="1:7" x14ac:dyDescent="0.25">
      <c r="A284" s="19" t="s">
        <v>271</v>
      </c>
      <c r="B284" s="13">
        <v>43097.42</v>
      </c>
      <c r="C284" s="10">
        <v>0</v>
      </c>
      <c r="D284" s="9">
        <v>0</v>
      </c>
      <c r="E284" s="10">
        <f t="shared" si="45"/>
        <v>43097.42</v>
      </c>
      <c r="F284" s="10">
        <v>27335</v>
      </c>
      <c r="G284" s="33">
        <f t="shared" si="39"/>
        <v>63.426070516518166</v>
      </c>
    </row>
    <row r="285" spans="1:7" x14ac:dyDescent="0.25">
      <c r="A285" s="19" t="s">
        <v>272</v>
      </c>
      <c r="B285" s="13">
        <v>9275.31</v>
      </c>
      <c r="C285" s="10">
        <v>0</v>
      </c>
      <c r="D285" s="9">
        <v>0</v>
      </c>
      <c r="E285" s="10">
        <f t="shared" si="45"/>
        <v>9275.31</v>
      </c>
      <c r="F285" s="10">
        <v>7084</v>
      </c>
      <c r="G285" s="33">
        <f t="shared" si="39"/>
        <v>76.374805801638985</v>
      </c>
    </row>
    <row r="286" spans="1:7" ht="24" x14ac:dyDescent="0.25">
      <c r="A286" s="19" t="s">
        <v>273</v>
      </c>
      <c r="B286" s="13">
        <v>47149.51</v>
      </c>
      <c r="C286" s="10">
        <v>0</v>
      </c>
      <c r="D286" s="9">
        <v>0</v>
      </c>
      <c r="E286" s="10">
        <f t="shared" si="45"/>
        <v>47149.51</v>
      </c>
      <c r="F286" s="10">
        <v>60387</v>
      </c>
      <c r="G286" s="33">
        <f t="shared" si="39"/>
        <v>128.07556218505769</v>
      </c>
    </row>
    <row r="287" spans="1:7" s="3" customFormat="1" x14ac:dyDescent="0.25">
      <c r="A287" s="19" t="s">
        <v>274</v>
      </c>
      <c r="B287" s="13">
        <v>731448.78</v>
      </c>
      <c r="C287" s="10">
        <v>0</v>
      </c>
      <c r="D287" s="9">
        <v>0</v>
      </c>
      <c r="E287" s="10">
        <f t="shared" si="45"/>
        <v>731448.78</v>
      </c>
      <c r="F287" s="10">
        <v>371430</v>
      </c>
      <c r="G287" s="33">
        <f t="shared" si="39"/>
        <v>50.780042315471498</v>
      </c>
    </row>
    <row r="288" spans="1:7" ht="24" x14ac:dyDescent="0.25">
      <c r="A288" s="19" t="s">
        <v>275</v>
      </c>
      <c r="B288" s="13">
        <v>331.11</v>
      </c>
      <c r="C288" s="10">
        <v>0</v>
      </c>
      <c r="D288" s="9">
        <v>0</v>
      </c>
      <c r="E288" s="10">
        <f t="shared" si="45"/>
        <v>331.11</v>
      </c>
      <c r="F288" s="10">
        <v>0</v>
      </c>
      <c r="G288" s="33">
        <f t="shared" si="39"/>
        <v>0</v>
      </c>
    </row>
    <row r="289" spans="1:7" x14ac:dyDescent="0.25">
      <c r="A289" s="19" t="s">
        <v>500</v>
      </c>
      <c r="B289" s="13">
        <v>402.44</v>
      </c>
      <c r="C289" s="10">
        <v>0</v>
      </c>
      <c r="D289" s="9">
        <v>0</v>
      </c>
      <c r="E289" s="10">
        <f t="shared" si="45"/>
        <v>402.44</v>
      </c>
      <c r="F289" s="10">
        <v>198</v>
      </c>
      <c r="G289" s="33">
        <f t="shared" si="39"/>
        <v>49.199880727561876</v>
      </c>
    </row>
    <row r="290" spans="1:7" x14ac:dyDescent="0.25">
      <c r="A290" s="5" t="s">
        <v>276</v>
      </c>
      <c r="B290" s="6">
        <f t="shared" ref="B290:D290" si="46">SUM(B291)</f>
        <v>0</v>
      </c>
      <c r="C290" s="6">
        <f t="shared" si="46"/>
        <v>0</v>
      </c>
      <c r="D290" s="6">
        <f t="shared" si="46"/>
        <v>0</v>
      </c>
      <c r="E290" s="6">
        <f>SUM(E291)</f>
        <v>0</v>
      </c>
      <c r="F290" s="6">
        <f>SUM(F291)</f>
        <v>-45663634.200000003</v>
      </c>
      <c r="G290" s="16">
        <f t="shared" si="39"/>
        <v>100</v>
      </c>
    </row>
    <row r="291" spans="1:7" x14ac:dyDescent="0.25">
      <c r="A291" s="15" t="s">
        <v>277</v>
      </c>
      <c r="B291" s="10">
        <v>0</v>
      </c>
      <c r="C291" s="10">
        <v>0</v>
      </c>
      <c r="D291" s="9">
        <v>0</v>
      </c>
      <c r="E291" s="10">
        <f t="shared" ref="E291" si="47">+B291+C291+D291</f>
        <v>0</v>
      </c>
      <c r="F291" s="14">
        <v>-45663634.200000003</v>
      </c>
      <c r="G291" s="33">
        <f t="shared" si="39"/>
        <v>100</v>
      </c>
    </row>
    <row r="292" spans="1:7" x14ac:dyDescent="0.25">
      <c r="A292" s="5" t="s">
        <v>213</v>
      </c>
      <c r="B292" s="6">
        <f>SUM(B293:B301)</f>
        <v>4593026</v>
      </c>
      <c r="C292" s="6">
        <f t="shared" ref="C292:D292" si="48">SUM(C293:C301)</f>
        <v>0</v>
      </c>
      <c r="D292" s="6">
        <f t="shared" si="48"/>
        <v>0</v>
      </c>
      <c r="E292" s="6">
        <f>SUM(E293:E301)</f>
        <v>4593026</v>
      </c>
      <c r="F292" s="6">
        <f>SUM(F293:F301)</f>
        <v>3678640</v>
      </c>
      <c r="G292" s="16">
        <f t="shared" si="39"/>
        <v>80.091861008407093</v>
      </c>
    </row>
    <row r="293" spans="1:7" s="3" customFormat="1" x14ac:dyDescent="0.25">
      <c r="A293" s="19" t="s">
        <v>278</v>
      </c>
      <c r="B293" s="13">
        <v>3279334</v>
      </c>
      <c r="C293" s="10">
        <v>0</v>
      </c>
      <c r="D293" s="9">
        <v>0</v>
      </c>
      <c r="E293" s="10">
        <f t="shared" ref="E293:E301" si="49">+B293+C293+D293</f>
        <v>3279334</v>
      </c>
      <c r="F293" s="10">
        <v>2877461</v>
      </c>
      <c r="G293" s="33">
        <f t="shared" si="39"/>
        <v>87.745286085528335</v>
      </c>
    </row>
    <row r="294" spans="1:7" s="3" customFormat="1" ht="24" x14ac:dyDescent="0.25">
      <c r="A294" s="19" t="s">
        <v>279</v>
      </c>
      <c r="B294" s="13">
        <v>22405</v>
      </c>
      <c r="C294" s="10">
        <v>0</v>
      </c>
      <c r="D294" s="9">
        <v>0</v>
      </c>
      <c r="E294" s="10">
        <f t="shared" si="49"/>
        <v>22405</v>
      </c>
      <c r="F294" s="10">
        <v>10060</v>
      </c>
      <c r="G294" s="33">
        <f t="shared" si="39"/>
        <v>44.900691809863872</v>
      </c>
    </row>
    <row r="295" spans="1:7" x14ac:dyDescent="0.25">
      <c r="A295" s="19" t="s">
        <v>280</v>
      </c>
      <c r="B295" s="13">
        <v>8914</v>
      </c>
      <c r="C295" s="10">
        <v>0</v>
      </c>
      <c r="D295" s="9">
        <v>0</v>
      </c>
      <c r="E295" s="10">
        <f t="shared" si="49"/>
        <v>8914</v>
      </c>
      <c r="F295" s="10">
        <v>7054</v>
      </c>
      <c r="G295" s="33">
        <f t="shared" si="39"/>
        <v>79.133946600852596</v>
      </c>
    </row>
    <row r="296" spans="1:7" x14ac:dyDescent="0.25">
      <c r="A296" s="19" t="s">
        <v>281</v>
      </c>
      <c r="B296" s="13">
        <v>427897</v>
      </c>
      <c r="C296" s="10">
        <v>0</v>
      </c>
      <c r="D296" s="9">
        <v>0</v>
      </c>
      <c r="E296" s="10">
        <f t="shared" si="49"/>
        <v>427897</v>
      </c>
      <c r="F296" s="10">
        <v>276612</v>
      </c>
      <c r="G296" s="33">
        <f t="shared" si="39"/>
        <v>64.644528940375835</v>
      </c>
    </row>
    <row r="297" spans="1:7" ht="24" x14ac:dyDescent="0.25">
      <c r="A297" s="19" t="s">
        <v>282</v>
      </c>
      <c r="B297" s="13">
        <v>7641</v>
      </c>
      <c r="C297" s="10">
        <v>0</v>
      </c>
      <c r="D297" s="9">
        <v>0</v>
      </c>
      <c r="E297" s="10">
        <f t="shared" si="49"/>
        <v>7641</v>
      </c>
      <c r="F297" s="10">
        <v>1351</v>
      </c>
      <c r="G297" s="33">
        <f t="shared" si="39"/>
        <v>17.680931815207433</v>
      </c>
    </row>
    <row r="298" spans="1:7" s="3" customFormat="1" ht="24" x14ac:dyDescent="0.25">
      <c r="A298" s="19" t="s">
        <v>283</v>
      </c>
      <c r="B298" s="13">
        <v>66906</v>
      </c>
      <c r="C298" s="10">
        <v>0</v>
      </c>
      <c r="D298" s="9">
        <v>0</v>
      </c>
      <c r="E298" s="10">
        <f t="shared" si="49"/>
        <v>66906</v>
      </c>
      <c r="F298" s="10">
        <v>87557</v>
      </c>
      <c r="G298" s="33">
        <f t="shared" si="39"/>
        <v>130.8656921651272</v>
      </c>
    </row>
    <row r="299" spans="1:7" ht="24" x14ac:dyDescent="0.25">
      <c r="A299" s="19" t="s">
        <v>284</v>
      </c>
      <c r="B299" s="13">
        <v>163433</v>
      </c>
      <c r="C299" s="10">
        <v>0</v>
      </c>
      <c r="D299" s="9">
        <v>0</v>
      </c>
      <c r="E299" s="10">
        <f t="shared" si="49"/>
        <v>163433</v>
      </c>
      <c r="F299" s="10">
        <v>378613</v>
      </c>
      <c r="G299" s="33">
        <f t="shared" si="39"/>
        <v>231.66251613811167</v>
      </c>
    </row>
    <row r="300" spans="1:7" x14ac:dyDescent="0.25">
      <c r="A300" s="19" t="s">
        <v>285</v>
      </c>
      <c r="B300" s="13">
        <v>0</v>
      </c>
      <c r="C300" s="14">
        <v>0</v>
      </c>
      <c r="D300" s="11">
        <v>0</v>
      </c>
      <c r="E300" s="14">
        <f t="shared" si="49"/>
        <v>0</v>
      </c>
      <c r="F300" s="14">
        <v>4028</v>
      </c>
      <c r="G300" s="33">
        <f t="shared" si="39"/>
        <v>100</v>
      </c>
    </row>
    <row r="301" spans="1:7" x14ac:dyDescent="0.25">
      <c r="A301" s="19" t="s">
        <v>286</v>
      </c>
      <c r="B301" s="13">
        <v>616496</v>
      </c>
      <c r="C301" s="10">
        <v>0</v>
      </c>
      <c r="D301" s="9">
        <v>0</v>
      </c>
      <c r="E301" s="10">
        <f t="shared" si="49"/>
        <v>616496</v>
      </c>
      <c r="F301" s="10">
        <v>35904</v>
      </c>
      <c r="G301" s="33">
        <f t="shared" si="39"/>
        <v>5.8238820689834156</v>
      </c>
    </row>
    <row r="302" spans="1:7" s="3" customFormat="1" x14ac:dyDescent="0.25">
      <c r="A302" s="5" t="s">
        <v>287</v>
      </c>
      <c r="B302" s="6">
        <f t="shared" ref="B302:D302" si="50">SUM(B303)</f>
        <v>140500</v>
      </c>
      <c r="C302" s="6">
        <f t="shared" si="50"/>
        <v>0</v>
      </c>
      <c r="D302" s="6">
        <f t="shared" si="50"/>
        <v>0</v>
      </c>
      <c r="E302" s="6">
        <f>SUM(E303)</f>
        <v>140500</v>
      </c>
      <c r="F302" s="6">
        <f>SUM(F303)</f>
        <v>120628</v>
      </c>
      <c r="G302" s="16">
        <f t="shared" si="39"/>
        <v>85.856227758007122</v>
      </c>
    </row>
    <row r="303" spans="1:7" x14ac:dyDescent="0.25">
      <c r="A303" s="19" t="s">
        <v>288</v>
      </c>
      <c r="B303" s="13">
        <v>140500</v>
      </c>
      <c r="C303" s="10">
        <v>0</v>
      </c>
      <c r="D303" s="9">
        <v>0</v>
      </c>
      <c r="E303" s="10">
        <f t="shared" ref="E303" si="51">+B303+C303+D303</f>
        <v>140500</v>
      </c>
      <c r="F303" s="10">
        <v>120628</v>
      </c>
      <c r="G303" s="33">
        <f t="shared" si="39"/>
        <v>85.856227758007122</v>
      </c>
    </row>
    <row r="304" spans="1:7" s="3" customFormat="1" x14ac:dyDescent="0.25">
      <c r="A304" s="5" t="s">
        <v>289</v>
      </c>
      <c r="B304" s="6">
        <f t="shared" ref="B304:D304" si="52">SUM(B305:B307)</f>
        <v>41311120</v>
      </c>
      <c r="C304" s="6">
        <f t="shared" si="52"/>
        <v>0</v>
      </c>
      <c r="D304" s="6">
        <f t="shared" si="52"/>
        <v>0</v>
      </c>
      <c r="E304" s="6">
        <f>SUM(E305:E307)</f>
        <v>41311120</v>
      </c>
      <c r="F304" s="6">
        <f>SUM(F305:F307)</f>
        <v>39251526.039999999</v>
      </c>
      <c r="G304" s="16">
        <f t="shared" si="39"/>
        <v>95.014432046383632</v>
      </c>
    </row>
    <row r="305" spans="1:8" x14ac:dyDescent="0.25">
      <c r="A305" s="19" t="s">
        <v>290</v>
      </c>
      <c r="B305" s="13">
        <v>33465800</v>
      </c>
      <c r="C305" s="10">
        <v>0</v>
      </c>
      <c r="D305" s="9">
        <v>0</v>
      </c>
      <c r="E305" s="10">
        <f t="shared" ref="E305:E307" si="53">+B305+C305+D305</f>
        <v>33465800</v>
      </c>
      <c r="F305" s="14">
        <v>33248905.68</v>
      </c>
      <c r="G305" s="33">
        <f t="shared" si="39"/>
        <v>99.351892618733146</v>
      </c>
    </row>
    <row r="306" spans="1:8" s="3" customFormat="1" x14ac:dyDescent="0.25">
      <c r="A306" s="19" t="s">
        <v>291</v>
      </c>
      <c r="B306" s="13">
        <v>7845320</v>
      </c>
      <c r="C306" s="10">
        <v>0</v>
      </c>
      <c r="D306" s="9">
        <v>0</v>
      </c>
      <c r="E306" s="10">
        <f t="shared" si="53"/>
        <v>7845320</v>
      </c>
      <c r="F306" s="10">
        <v>6056578.2199999997</v>
      </c>
      <c r="G306" s="33">
        <f t="shared" si="39"/>
        <v>77.199887576287523</v>
      </c>
    </row>
    <row r="307" spans="1:8" x14ac:dyDescent="0.25">
      <c r="A307" s="19" t="s">
        <v>292</v>
      </c>
      <c r="B307" s="13">
        <v>0</v>
      </c>
      <c r="C307" s="10">
        <v>0</v>
      </c>
      <c r="D307" s="9">
        <v>0</v>
      </c>
      <c r="E307" s="10">
        <f t="shared" si="53"/>
        <v>0</v>
      </c>
      <c r="F307" s="10">
        <v>-53957.86</v>
      </c>
      <c r="G307" s="33">
        <f t="shared" ref="G307:G353" si="54">IF(F307=0,0,IF(E307=0,100,F307/E307*100))</f>
        <v>100</v>
      </c>
    </row>
    <row r="308" spans="1:8" x14ac:dyDescent="0.25">
      <c r="A308" s="5" t="s">
        <v>293</v>
      </c>
      <c r="B308" s="6">
        <f t="shared" ref="B308:E308" si="55">SUM(B309)</f>
        <v>65269073</v>
      </c>
      <c r="C308" s="6">
        <f>SUM(C309)</f>
        <v>8595754.9000000004</v>
      </c>
      <c r="D308" s="6">
        <f t="shared" si="55"/>
        <v>291896637.13</v>
      </c>
      <c r="E308" s="6">
        <f t="shared" si="55"/>
        <v>365761465.03000003</v>
      </c>
      <c r="F308" s="6">
        <f>SUM(F309)</f>
        <v>325950070.44999999</v>
      </c>
      <c r="G308" s="16">
        <f t="shared" si="54"/>
        <v>89.115475962801412</v>
      </c>
    </row>
    <row r="309" spans="1:8" x14ac:dyDescent="0.25">
      <c r="A309" s="5" t="s">
        <v>294</v>
      </c>
      <c r="B309" s="6">
        <f t="shared" ref="B309:E309" si="56">+B310+B317</f>
        <v>65269073</v>
      </c>
      <c r="C309" s="6">
        <f>+C310+C317</f>
        <v>8595754.9000000004</v>
      </c>
      <c r="D309" s="6">
        <f t="shared" si="56"/>
        <v>291896637.13</v>
      </c>
      <c r="E309" s="6">
        <f t="shared" si="56"/>
        <v>365761465.03000003</v>
      </c>
      <c r="F309" s="6">
        <f>+F310+F317</f>
        <v>325950070.44999999</v>
      </c>
      <c r="G309" s="16">
        <f t="shared" si="54"/>
        <v>89.115475962801412</v>
      </c>
    </row>
    <row r="310" spans="1:8" s="3" customFormat="1" x14ac:dyDescent="0.25">
      <c r="A310" s="5" t="s">
        <v>295</v>
      </c>
      <c r="B310" s="6">
        <f t="shared" ref="B310:D310" si="57">SUM(B311:B316)</f>
        <v>65269073</v>
      </c>
      <c r="C310" s="6">
        <f>SUM(C311:C316)</f>
        <v>8560271.9000000004</v>
      </c>
      <c r="D310" s="6">
        <f t="shared" si="57"/>
        <v>291896637.13</v>
      </c>
      <c r="E310" s="6">
        <f>SUM(E311:E316)</f>
        <v>365725982.03000003</v>
      </c>
      <c r="F310" s="6">
        <f>SUM(F311:F316)</f>
        <v>325890702.05000001</v>
      </c>
      <c r="G310" s="16">
        <f t="shared" si="54"/>
        <v>89.107888983197157</v>
      </c>
      <c r="H310" s="4"/>
    </row>
    <row r="311" spans="1:8" s="3" customFormat="1" ht="24" x14ac:dyDescent="0.25">
      <c r="A311" s="19" t="s">
        <v>296</v>
      </c>
      <c r="B311" s="13">
        <v>6860448</v>
      </c>
      <c r="C311" s="14">
        <v>0</v>
      </c>
      <c r="D311" s="11">
        <v>0</v>
      </c>
      <c r="E311" s="14">
        <f t="shared" ref="E311:E316" si="58">+B311+C311+D311</f>
        <v>6860448</v>
      </c>
      <c r="F311" s="14">
        <v>6350375.4400000004</v>
      </c>
      <c r="G311" s="33">
        <f t="shared" si="54"/>
        <v>92.565025491046654</v>
      </c>
      <c r="H311" s="4"/>
    </row>
    <row r="312" spans="1:8" s="3" customFormat="1" ht="24" x14ac:dyDescent="0.25">
      <c r="A312" s="19" t="s">
        <v>297</v>
      </c>
      <c r="B312" s="13">
        <v>2379675</v>
      </c>
      <c r="C312" s="14">
        <v>0</v>
      </c>
      <c r="D312" s="11">
        <v>0</v>
      </c>
      <c r="E312" s="14">
        <f t="shared" si="58"/>
        <v>2379675</v>
      </c>
      <c r="F312" s="14">
        <v>1858661</v>
      </c>
      <c r="G312" s="33">
        <f t="shared" si="54"/>
        <v>78.105665689642493</v>
      </c>
      <c r="H312" s="4"/>
    </row>
    <row r="313" spans="1:8" s="3" customFormat="1" x14ac:dyDescent="0.25">
      <c r="A313" s="19" t="s">
        <v>298</v>
      </c>
      <c r="B313" s="13">
        <v>30777</v>
      </c>
      <c r="C313" s="14">
        <v>0</v>
      </c>
      <c r="D313" s="11">
        <v>0</v>
      </c>
      <c r="E313" s="14">
        <f t="shared" si="58"/>
        <v>30777</v>
      </c>
      <c r="F313" s="14">
        <v>0</v>
      </c>
      <c r="G313" s="33">
        <f t="shared" si="54"/>
        <v>0</v>
      </c>
    </row>
    <row r="314" spans="1:8" s="3" customFormat="1" x14ac:dyDescent="0.25">
      <c r="A314" s="19" t="s">
        <v>299</v>
      </c>
      <c r="B314" s="13">
        <v>317873</v>
      </c>
      <c r="C314" s="14">
        <v>0</v>
      </c>
      <c r="D314" s="11">
        <v>0</v>
      </c>
      <c r="E314" s="14">
        <f t="shared" si="58"/>
        <v>317873</v>
      </c>
      <c r="F314" s="14">
        <v>169615.3</v>
      </c>
      <c r="G314" s="33">
        <f t="shared" si="54"/>
        <v>53.359454876633116</v>
      </c>
      <c r="H314" s="4"/>
    </row>
    <row r="315" spans="1:8" x14ac:dyDescent="0.25">
      <c r="A315" s="19" t="s">
        <v>300</v>
      </c>
      <c r="B315" s="13">
        <v>52665239.719999999</v>
      </c>
      <c r="C315" s="11">
        <f>655.22+748.87+38225.1+375.91+169580.41+747.02+211872.21+93.78</f>
        <v>422298.52</v>
      </c>
      <c r="D315" s="11">
        <v>291896637.13</v>
      </c>
      <c r="E315" s="14">
        <f t="shared" si="58"/>
        <v>344984175.37</v>
      </c>
      <c r="F315" s="14">
        <v>303159986.63999999</v>
      </c>
      <c r="G315" s="33">
        <f t="shared" si="54"/>
        <v>87.876490657827119</v>
      </c>
      <c r="H315" s="3"/>
    </row>
    <row r="316" spans="1:8" x14ac:dyDescent="0.25">
      <c r="A316" s="19" t="s">
        <v>301</v>
      </c>
      <c r="B316" s="13">
        <v>3015060.28</v>
      </c>
      <c r="C316" s="11">
        <f>3813707.35+1965240.41+766272.92+281968+96452+1208422.73+5909.97</f>
        <v>8137973.3799999999</v>
      </c>
      <c r="D316" s="11">
        <v>0</v>
      </c>
      <c r="E316" s="14">
        <f t="shared" si="58"/>
        <v>11153033.66</v>
      </c>
      <c r="F316" s="14">
        <v>14352063.67</v>
      </c>
      <c r="G316" s="33">
        <f t="shared" si="54"/>
        <v>128.68304810621365</v>
      </c>
    </row>
    <row r="317" spans="1:8" s="3" customFormat="1" x14ac:dyDescent="0.25">
      <c r="A317" s="5" t="s">
        <v>302</v>
      </c>
      <c r="B317" s="6">
        <f t="shared" ref="B317:D317" si="59">SUM(B318)</f>
        <v>0</v>
      </c>
      <c r="C317" s="6">
        <f>SUM(C318)</f>
        <v>35483</v>
      </c>
      <c r="D317" s="6">
        <f t="shared" si="59"/>
        <v>0</v>
      </c>
      <c r="E317" s="6">
        <f>SUM(E318)</f>
        <v>35483</v>
      </c>
      <c r="F317" s="6">
        <f>SUM(F318)</f>
        <v>59368.4</v>
      </c>
      <c r="G317" s="16">
        <f t="shared" si="54"/>
        <v>167.31505227855595</v>
      </c>
    </row>
    <row r="318" spans="1:8" x14ac:dyDescent="0.25">
      <c r="A318" s="19" t="s">
        <v>303</v>
      </c>
      <c r="B318" s="14">
        <v>0</v>
      </c>
      <c r="C318" s="11">
        <f>28265+7218</f>
        <v>35483</v>
      </c>
      <c r="D318" s="9">
        <v>0</v>
      </c>
      <c r="E318" s="10">
        <f t="shared" ref="E318" si="60">+B318+C318+D318</f>
        <v>35483</v>
      </c>
      <c r="F318" s="10">
        <v>59368.4</v>
      </c>
      <c r="G318" s="33">
        <f t="shared" si="54"/>
        <v>167.31505227855595</v>
      </c>
    </row>
    <row r="319" spans="1:8" x14ac:dyDescent="0.25">
      <c r="A319" s="5" t="s">
        <v>304</v>
      </c>
      <c r="B319" s="6">
        <f t="shared" ref="B319" si="61">B320+B324+B327+B331+B333+B329+B353</f>
        <v>542069549</v>
      </c>
      <c r="C319" s="6">
        <f>C320+C324+C327+C331+C333+C329+C353</f>
        <v>304995487.38</v>
      </c>
      <c r="D319" s="6">
        <f>D320+D324+D327+D331+D333+D329+D353</f>
        <v>41216311.520000003</v>
      </c>
      <c r="E319" s="6">
        <f>E320+E324+E327+E331+E333+E329+E353</f>
        <v>888281347.89999998</v>
      </c>
      <c r="F319" s="6">
        <f>F320+F324+F327+F331+F333+F329+F353</f>
        <v>328810121.83000004</v>
      </c>
      <c r="G319" s="16">
        <f t="shared" si="54"/>
        <v>37.016438835211986</v>
      </c>
    </row>
    <row r="320" spans="1:8" x14ac:dyDescent="0.25">
      <c r="A320" s="5" t="s">
        <v>305</v>
      </c>
      <c r="B320" s="6">
        <f t="shared" ref="B320:D320" si="62">SUM(B321:B323)</f>
        <v>12243861</v>
      </c>
      <c r="C320" s="6">
        <f t="shared" si="62"/>
        <v>0</v>
      </c>
      <c r="D320" s="6">
        <f t="shared" si="62"/>
        <v>0</v>
      </c>
      <c r="E320" s="6">
        <f>SUM(E321:E323)</f>
        <v>12243861</v>
      </c>
      <c r="F320" s="6">
        <f>SUM(F321:F323)</f>
        <v>1457316.06</v>
      </c>
      <c r="G320" s="16">
        <f t="shared" si="54"/>
        <v>11.902422446644895</v>
      </c>
    </row>
    <row r="321" spans="1:8" s="3" customFormat="1" ht="24" x14ac:dyDescent="0.25">
      <c r="A321" s="19" t="s">
        <v>306</v>
      </c>
      <c r="B321" s="13">
        <v>7104661</v>
      </c>
      <c r="C321" s="10">
        <v>0</v>
      </c>
      <c r="D321" s="9">
        <v>0</v>
      </c>
      <c r="E321" s="10">
        <f t="shared" ref="E321:E323" si="63">+B321+C321+D321</f>
        <v>7104661</v>
      </c>
      <c r="F321" s="14">
        <v>283544.96000000002</v>
      </c>
      <c r="G321" s="33">
        <f t="shared" si="54"/>
        <v>3.9909709977717451</v>
      </c>
      <c r="H321" s="4"/>
    </row>
    <row r="322" spans="1:8" s="3" customFormat="1" ht="24" x14ac:dyDescent="0.25">
      <c r="A322" s="19" t="s">
        <v>307</v>
      </c>
      <c r="B322" s="13">
        <v>3485000</v>
      </c>
      <c r="C322" s="10">
        <v>0</v>
      </c>
      <c r="D322" s="9">
        <v>0</v>
      </c>
      <c r="E322" s="10">
        <f t="shared" si="63"/>
        <v>3485000</v>
      </c>
      <c r="F322" s="10">
        <v>278717</v>
      </c>
      <c r="G322" s="33">
        <f t="shared" si="54"/>
        <v>7.9976183644189387</v>
      </c>
      <c r="H322" s="4"/>
    </row>
    <row r="323" spans="1:8" x14ac:dyDescent="0.25">
      <c r="A323" s="19" t="s">
        <v>308</v>
      </c>
      <c r="B323" s="13">
        <v>1654200</v>
      </c>
      <c r="C323" s="10">
        <v>0</v>
      </c>
      <c r="D323" s="9">
        <v>0</v>
      </c>
      <c r="E323" s="10">
        <f t="shared" si="63"/>
        <v>1654200</v>
      </c>
      <c r="F323" s="10">
        <v>895054.1</v>
      </c>
      <c r="G323" s="33">
        <f t="shared" si="54"/>
        <v>54.107973642848506</v>
      </c>
    </row>
    <row r="324" spans="1:8" x14ac:dyDescent="0.25">
      <c r="A324" s="5" t="s">
        <v>309</v>
      </c>
      <c r="B324" s="6">
        <f t="shared" ref="B324:D324" si="64">SUM(B325:B326)</f>
        <v>310000</v>
      </c>
      <c r="C324" s="6">
        <f t="shared" si="64"/>
        <v>0</v>
      </c>
      <c r="D324" s="6">
        <f t="shared" si="64"/>
        <v>0</v>
      </c>
      <c r="E324" s="6">
        <f>SUM(E325:E326)</f>
        <v>310000</v>
      </c>
      <c r="F324" s="6">
        <f>SUM(F325:F326)</f>
        <v>4075018.32</v>
      </c>
      <c r="G324" s="16">
        <f t="shared" si="54"/>
        <v>1314.5220387096774</v>
      </c>
      <c r="H324" s="3"/>
    </row>
    <row r="325" spans="1:8" x14ac:dyDescent="0.25">
      <c r="A325" s="19" t="s">
        <v>310</v>
      </c>
      <c r="B325" s="13">
        <v>10000</v>
      </c>
      <c r="C325" s="10">
        <v>0</v>
      </c>
      <c r="D325" s="9">
        <v>0</v>
      </c>
      <c r="E325" s="10">
        <f t="shared" ref="E325:E326" si="65">+B325+C325+D325</f>
        <v>10000</v>
      </c>
      <c r="F325" s="10">
        <v>0</v>
      </c>
      <c r="G325" s="33">
        <f t="shared" si="54"/>
        <v>0</v>
      </c>
    </row>
    <row r="326" spans="1:8" x14ac:dyDescent="0.25">
      <c r="A326" s="19" t="s">
        <v>311</v>
      </c>
      <c r="B326" s="13">
        <v>300000</v>
      </c>
      <c r="C326" s="10">
        <v>0</v>
      </c>
      <c r="D326" s="9">
        <v>0</v>
      </c>
      <c r="E326" s="10">
        <f t="shared" si="65"/>
        <v>300000</v>
      </c>
      <c r="F326" s="10">
        <v>4075018.32</v>
      </c>
      <c r="G326" s="33">
        <f t="shared" si="54"/>
        <v>1358.33944</v>
      </c>
    </row>
    <row r="327" spans="1:8" x14ac:dyDescent="0.25">
      <c r="A327" s="5" t="s">
        <v>312</v>
      </c>
      <c r="B327" s="6">
        <f t="shared" ref="B327:E327" si="66">SUM(B328)</f>
        <v>325000</v>
      </c>
      <c r="C327" s="6">
        <f t="shared" si="66"/>
        <v>0</v>
      </c>
      <c r="D327" s="6">
        <f t="shared" si="66"/>
        <v>0</v>
      </c>
      <c r="E327" s="6">
        <f t="shared" si="66"/>
        <v>325000</v>
      </c>
      <c r="F327" s="6">
        <f>SUM(F328)</f>
        <v>54832.87</v>
      </c>
      <c r="G327" s="16">
        <f t="shared" si="54"/>
        <v>16.871652307692308</v>
      </c>
      <c r="H327" s="3"/>
    </row>
    <row r="328" spans="1:8" s="3" customFormat="1" x14ac:dyDescent="0.25">
      <c r="A328" s="19" t="s">
        <v>313</v>
      </c>
      <c r="B328" s="13">
        <v>325000</v>
      </c>
      <c r="C328" s="10">
        <v>0</v>
      </c>
      <c r="D328" s="9">
        <v>0</v>
      </c>
      <c r="E328" s="10">
        <f t="shared" ref="E328" si="67">+B328+C328+D328</f>
        <v>325000</v>
      </c>
      <c r="F328" s="10">
        <v>54832.87</v>
      </c>
      <c r="G328" s="33">
        <f t="shared" si="54"/>
        <v>16.871652307692308</v>
      </c>
      <c r="H328" s="4"/>
    </row>
    <row r="329" spans="1:8" x14ac:dyDescent="0.25">
      <c r="A329" s="5" t="s">
        <v>314</v>
      </c>
      <c r="B329" s="6">
        <f t="shared" ref="B329:E329" si="68">SUM(B330)</f>
        <v>0</v>
      </c>
      <c r="C329" s="6">
        <f t="shared" si="68"/>
        <v>0</v>
      </c>
      <c r="D329" s="6">
        <f t="shared" si="68"/>
        <v>0</v>
      </c>
      <c r="E329" s="6">
        <f t="shared" si="68"/>
        <v>0</v>
      </c>
      <c r="F329" s="6">
        <f>SUM(F330)</f>
        <v>205413.92</v>
      </c>
      <c r="G329" s="16">
        <f t="shared" si="54"/>
        <v>100</v>
      </c>
    </row>
    <row r="330" spans="1:8" s="3" customFormat="1" x14ac:dyDescent="0.25">
      <c r="A330" s="17" t="s">
        <v>315</v>
      </c>
      <c r="B330" s="13">
        <v>0</v>
      </c>
      <c r="C330" s="10">
        <v>0</v>
      </c>
      <c r="D330" s="9">
        <v>0</v>
      </c>
      <c r="E330" s="10">
        <f t="shared" ref="E330" si="69">+B330+C330+D330</f>
        <v>0</v>
      </c>
      <c r="F330" s="10">
        <v>205413.92</v>
      </c>
      <c r="G330" s="33">
        <f t="shared" si="54"/>
        <v>100</v>
      </c>
      <c r="H330" s="4"/>
    </row>
    <row r="331" spans="1:8" x14ac:dyDescent="0.25">
      <c r="A331" s="5" t="s">
        <v>316</v>
      </c>
      <c r="B331" s="6">
        <f t="shared" ref="B331:E331" si="70">SUM(B332)</f>
        <v>0</v>
      </c>
      <c r="C331" s="6">
        <f t="shared" si="70"/>
        <v>0</v>
      </c>
      <c r="D331" s="6">
        <f t="shared" si="70"/>
        <v>0</v>
      </c>
      <c r="E331" s="6">
        <f t="shared" si="70"/>
        <v>0</v>
      </c>
      <c r="F331" s="6">
        <f>SUM(F332)</f>
        <v>1606</v>
      </c>
      <c r="G331" s="16">
        <f t="shared" si="54"/>
        <v>100</v>
      </c>
    </row>
    <row r="332" spans="1:8" s="3" customFormat="1" x14ac:dyDescent="0.25">
      <c r="A332" s="19" t="s">
        <v>317</v>
      </c>
      <c r="B332" s="13">
        <v>0</v>
      </c>
      <c r="C332" s="10">
        <v>0</v>
      </c>
      <c r="D332" s="9">
        <v>0</v>
      </c>
      <c r="E332" s="10">
        <f t="shared" ref="E332" si="71">+B332+C332+D332</f>
        <v>0</v>
      </c>
      <c r="F332" s="10">
        <v>1606</v>
      </c>
      <c r="G332" s="33">
        <f t="shared" si="54"/>
        <v>100</v>
      </c>
      <c r="H332" s="4"/>
    </row>
    <row r="333" spans="1:8" x14ac:dyDescent="0.25">
      <c r="A333" s="5" t="s">
        <v>312</v>
      </c>
      <c r="B333" s="6">
        <f>SUM(B334:B352)</f>
        <v>26353188</v>
      </c>
      <c r="C333" s="6">
        <f>SUM(C334:C352)</f>
        <v>304995487.38</v>
      </c>
      <c r="D333" s="6">
        <f>SUM(D334:D352)</f>
        <v>41216311.520000003</v>
      </c>
      <c r="E333" s="6">
        <f>SUM(E334:E352)</f>
        <v>372564986.89999998</v>
      </c>
      <c r="F333" s="6">
        <f>SUM(F334:F352)</f>
        <v>323015934.66000003</v>
      </c>
      <c r="G333" s="16">
        <f t="shared" si="54"/>
        <v>86.700561249117229</v>
      </c>
    </row>
    <row r="334" spans="1:8" x14ac:dyDescent="0.25">
      <c r="A334" s="19" t="s">
        <v>318</v>
      </c>
      <c r="B334" s="13">
        <v>450600</v>
      </c>
      <c r="C334" s="14">
        <v>0</v>
      </c>
      <c r="D334" s="11">
        <v>0</v>
      </c>
      <c r="E334" s="14">
        <f t="shared" ref="E334:E352" si="72">+B334+C334+D334</f>
        <v>450600</v>
      </c>
      <c r="F334" s="14">
        <v>0</v>
      </c>
      <c r="G334" s="33">
        <f t="shared" si="54"/>
        <v>0</v>
      </c>
    </row>
    <row r="335" spans="1:8" x14ac:dyDescent="0.25">
      <c r="A335" s="19" t="s">
        <v>319</v>
      </c>
      <c r="B335" s="14">
        <v>0</v>
      </c>
      <c r="C335" s="11">
        <v>0</v>
      </c>
      <c r="D335" s="11">
        <v>0</v>
      </c>
      <c r="E335" s="14">
        <f t="shared" si="72"/>
        <v>0</v>
      </c>
      <c r="F335" s="14">
        <v>328144.48</v>
      </c>
      <c r="G335" s="33">
        <f t="shared" si="54"/>
        <v>100</v>
      </c>
    </row>
    <row r="336" spans="1:8" x14ac:dyDescent="0.25">
      <c r="A336" s="19" t="s">
        <v>320</v>
      </c>
      <c r="B336" s="13">
        <v>1281617</v>
      </c>
      <c r="C336" s="14">
        <v>0</v>
      </c>
      <c r="D336" s="11">
        <v>0</v>
      </c>
      <c r="E336" s="14">
        <f t="shared" si="72"/>
        <v>1281617</v>
      </c>
      <c r="F336" s="14">
        <v>1774499.12</v>
      </c>
      <c r="G336" s="33">
        <f t="shared" si="54"/>
        <v>138.45783256620348</v>
      </c>
    </row>
    <row r="337" spans="1:8" x14ac:dyDescent="0.25">
      <c r="A337" s="19" t="s">
        <v>321</v>
      </c>
      <c r="B337" s="13">
        <v>0</v>
      </c>
      <c r="C337" s="14">
        <v>0</v>
      </c>
      <c r="D337" s="11">
        <v>0</v>
      </c>
      <c r="E337" s="14">
        <f t="shared" si="72"/>
        <v>0</v>
      </c>
      <c r="F337" s="14">
        <v>255201.24</v>
      </c>
      <c r="G337" s="33">
        <f t="shared" si="54"/>
        <v>100</v>
      </c>
    </row>
    <row r="338" spans="1:8" x14ac:dyDescent="0.25">
      <c r="A338" s="19" t="s">
        <v>322</v>
      </c>
      <c r="B338" s="13">
        <v>14220990</v>
      </c>
      <c r="C338" s="14">
        <v>0</v>
      </c>
      <c r="D338" s="11">
        <v>0</v>
      </c>
      <c r="E338" s="14">
        <f t="shared" si="72"/>
        <v>14220990</v>
      </c>
      <c r="F338" s="14">
        <v>3634482.62</v>
      </c>
      <c r="G338" s="33">
        <f t="shared" si="54"/>
        <v>25.55717021107532</v>
      </c>
    </row>
    <row r="339" spans="1:8" s="3" customFormat="1" x14ac:dyDescent="0.25">
      <c r="A339" s="19" t="s">
        <v>494</v>
      </c>
      <c r="B339" s="14">
        <v>0</v>
      </c>
      <c r="C339" s="13">
        <v>400000</v>
      </c>
      <c r="D339" s="13">
        <v>400000</v>
      </c>
      <c r="E339" s="14">
        <f t="shared" si="72"/>
        <v>800000</v>
      </c>
      <c r="F339" s="14">
        <v>400000</v>
      </c>
      <c r="G339" s="14">
        <f t="shared" si="54"/>
        <v>50</v>
      </c>
    </row>
    <row r="340" spans="1:8" x14ac:dyDescent="0.25">
      <c r="A340" s="17" t="s">
        <v>323</v>
      </c>
      <c r="B340" s="14">
        <v>0</v>
      </c>
      <c r="C340" s="11">
        <v>0</v>
      </c>
      <c r="D340" s="11">
        <v>0</v>
      </c>
      <c r="E340" s="14">
        <f t="shared" si="72"/>
        <v>0</v>
      </c>
      <c r="F340" s="14">
        <v>736280</v>
      </c>
      <c r="G340" s="14">
        <f t="shared" si="54"/>
        <v>100</v>
      </c>
    </row>
    <row r="341" spans="1:8" x14ac:dyDescent="0.25">
      <c r="A341" s="19" t="s">
        <v>324</v>
      </c>
      <c r="B341" s="13">
        <v>175000</v>
      </c>
      <c r="C341" s="14">
        <v>0</v>
      </c>
      <c r="D341" s="11">
        <v>0</v>
      </c>
      <c r="E341" s="14">
        <f t="shared" si="72"/>
        <v>175000</v>
      </c>
      <c r="F341" s="14">
        <v>0</v>
      </c>
      <c r="G341" s="33">
        <f t="shared" si="54"/>
        <v>0</v>
      </c>
      <c r="H341" s="3"/>
    </row>
    <row r="342" spans="1:8" s="3" customFormat="1" x14ac:dyDescent="0.25">
      <c r="A342" s="19" t="s">
        <v>325</v>
      </c>
      <c r="B342" s="13">
        <v>1160300</v>
      </c>
      <c r="C342" s="14">
        <v>0</v>
      </c>
      <c r="D342" s="11">
        <v>0</v>
      </c>
      <c r="E342" s="14">
        <f t="shared" si="72"/>
        <v>1160300</v>
      </c>
      <c r="F342" s="14">
        <v>2136444</v>
      </c>
      <c r="G342" s="33">
        <f t="shared" si="54"/>
        <v>184.12858743428424</v>
      </c>
      <c r="H342" s="4"/>
    </row>
    <row r="343" spans="1:8" x14ac:dyDescent="0.25">
      <c r="A343" s="19" t="s">
        <v>326</v>
      </c>
      <c r="B343" s="13">
        <v>2354640</v>
      </c>
      <c r="C343" s="14">
        <v>0</v>
      </c>
      <c r="D343" s="11">
        <v>0</v>
      </c>
      <c r="E343" s="14">
        <f t="shared" si="72"/>
        <v>2354640</v>
      </c>
      <c r="F343" s="14">
        <v>1636025</v>
      </c>
      <c r="G343" s="33">
        <f t="shared" si="54"/>
        <v>69.480897292155063</v>
      </c>
    </row>
    <row r="344" spans="1:8" x14ac:dyDescent="0.25">
      <c r="A344" s="19" t="s">
        <v>327</v>
      </c>
      <c r="B344" s="13">
        <v>0</v>
      </c>
      <c r="C344" s="14">
        <v>0</v>
      </c>
      <c r="D344" s="11">
        <v>0</v>
      </c>
      <c r="E344" s="14">
        <f t="shared" si="72"/>
        <v>0</v>
      </c>
      <c r="F344" s="14">
        <v>1244</v>
      </c>
      <c r="G344" s="33">
        <f t="shared" si="54"/>
        <v>100</v>
      </c>
    </row>
    <row r="345" spans="1:8" x14ac:dyDescent="0.25">
      <c r="A345" s="19" t="s">
        <v>328</v>
      </c>
      <c r="B345" s="13">
        <v>980000</v>
      </c>
      <c r="C345" s="14">
        <v>0</v>
      </c>
      <c r="D345" s="11">
        <v>0</v>
      </c>
      <c r="E345" s="14">
        <f t="shared" si="72"/>
        <v>980000</v>
      </c>
      <c r="F345" s="14">
        <v>731558</v>
      </c>
      <c r="G345" s="33">
        <f t="shared" si="54"/>
        <v>74.648775510204075</v>
      </c>
    </row>
    <row r="346" spans="1:8" x14ac:dyDescent="0.25">
      <c r="A346" s="17" t="s">
        <v>329</v>
      </c>
      <c r="B346" s="14">
        <v>0</v>
      </c>
      <c r="C346" s="11">
        <v>0</v>
      </c>
      <c r="D346" s="11">
        <v>0</v>
      </c>
      <c r="E346" s="14">
        <f t="shared" si="72"/>
        <v>0</v>
      </c>
      <c r="F346" s="14">
        <v>1728692</v>
      </c>
      <c r="G346" s="33">
        <f t="shared" si="54"/>
        <v>100</v>
      </c>
    </row>
    <row r="347" spans="1:8" x14ac:dyDescent="0.25">
      <c r="A347" s="19" t="s">
        <v>330</v>
      </c>
      <c r="B347" s="13">
        <v>0</v>
      </c>
      <c r="C347" s="14">
        <v>0</v>
      </c>
      <c r="D347" s="11">
        <v>0</v>
      </c>
      <c r="E347" s="14">
        <f t="shared" si="72"/>
        <v>0</v>
      </c>
      <c r="F347" s="14">
        <v>823643.54</v>
      </c>
      <c r="G347" s="33">
        <f t="shared" si="54"/>
        <v>100</v>
      </c>
    </row>
    <row r="348" spans="1:8" x14ac:dyDescent="0.25">
      <c r="A348" s="19" t="s">
        <v>331</v>
      </c>
      <c r="B348" s="13">
        <v>5730041</v>
      </c>
      <c r="C348" s="14">
        <v>584928.38</v>
      </c>
      <c r="D348" s="11">
        <f>25955231.53+14861079.99</f>
        <v>40816311.520000003</v>
      </c>
      <c r="E348" s="14">
        <f t="shared" si="72"/>
        <v>47131280.900000006</v>
      </c>
      <c r="F348" s="14">
        <v>4796470.66</v>
      </c>
      <c r="G348" s="33">
        <f t="shared" si="54"/>
        <v>10.176830691652174</v>
      </c>
      <c r="H348" s="3"/>
    </row>
    <row r="349" spans="1:8" x14ac:dyDescent="0.25">
      <c r="A349" s="19" t="s">
        <v>332</v>
      </c>
      <c r="B349" s="13">
        <v>0</v>
      </c>
      <c r="C349" s="14">
        <v>0</v>
      </c>
      <c r="D349" s="11">
        <v>0</v>
      </c>
      <c r="E349" s="14">
        <f t="shared" si="72"/>
        <v>0</v>
      </c>
      <c r="F349" s="14">
        <v>16576</v>
      </c>
      <c r="G349" s="33">
        <f t="shared" si="54"/>
        <v>100</v>
      </c>
      <c r="H349" s="3"/>
    </row>
    <row r="350" spans="1:8" x14ac:dyDescent="0.25">
      <c r="A350" s="19" t="s">
        <v>333</v>
      </c>
      <c r="B350" s="13">
        <v>0</v>
      </c>
      <c r="C350" s="14">
        <v>0</v>
      </c>
      <c r="D350" s="11">
        <v>0</v>
      </c>
      <c r="E350" s="14">
        <f t="shared" si="72"/>
        <v>0</v>
      </c>
      <c r="F350" s="14">
        <v>1450</v>
      </c>
      <c r="G350" s="33">
        <f t="shared" si="54"/>
        <v>100</v>
      </c>
    </row>
    <row r="351" spans="1:8" x14ac:dyDescent="0.25">
      <c r="A351" s="17" t="s">
        <v>334</v>
      </c>
      <c r="B351" s="14">
        <v>0</v>
      </c>
      <c r="C351" s="11">
        <v>0</v>
      </c>
      <c r="D351" s="11">
        <v>0</v>
      </c>
      <c r="E351" s="14">
        <f t="shared" si="72"/>
        <v>0</v>
      </c>
      <c r="F351" s="14">
        <v>4665</v>
      </c>
      <c r="G351" s="33">
        <f t="shared" si="54"/>
        <v>100</v>
      </c>
      <c r="H351" s="3"/>
    </row>
    <row r="352" spans="1:8" x14ac:dyDescent="0.25">
      <c r="A352" s="19" t="s">
        <v>499</v>
      </c>
      <c r="B352" s="13">
        <v>0</v>
      </c>
      <c r="C352" s="14">
        <v>304010559</v>
      </c>
      <c r="D352" s="11">
        <v>0</v>
      </c>
      <c r="E352" s="14">
        <f t="shared" si="72"/>
        <v>304010559</v>
      </c>
      <c r="F352" s="14">
        <v>304010559</v>
      </c>
      <c r="G352" s="33">
        <f t="shared" si="54"/>
        <v>100</v>
      </c>
    </row>
    <row r="353" spans="1:8" x14ac:dyDescent="0.25">
      <c r="A353" s="21" t="s">
        <v>335</v>
      </c>
      <c r="B353" s="6">
        <f t="shared" ref="B353:D353" si="73">SUM(B354:B355)</f>
        <v>502837500</v>
      </c>
      <c r="C353" s="6">
        <f>SUM(C354:C355)</f>
        <v>0</v>
      </c>
      <c r="D353" s="6">
        <f t="shared" si="73"/>
        <v>0</v>
      </c>
      <c r="E353" s="6">
        <f>SUM(E354:E355)</f>
        <v>502837500</v>
      </c>
      <c r="F353" s="6">
        <f>SUM(F354:F355)</f>
        <v>0</v>
      </c>
      <c r="G353" s="16">
        <f t="shared" si="54"/>
        <v>0</v>
      </c>
    </row>
    <row r="354" spans="1:8" s="3" customFormat="1" x14ac:dyDescent="0.25">
      <c r="A354" s="19" t="s">
        <v>336</v>
      </c>
      <c r="B354" s="13">
        <v>500000000</v>
      </c>
      <c r="C354" s="10">
        <v>0</v>
      </c>
      <c r="D354" s="9">
        <v>0</v>
      </c>
      <c r="E354" s="10">
        <f t="shared" ref="E354:E355" si="74">+B354+C354+D354</f>
        <v>500000000</v>
      </c>
      <c r="F354" s="10">
        <v>0</v>
      </c>
      <c r="G354" s="33">
        <f>IF(F354=0,0,IF(E354=0,100,F354/E354*100))</f>
        <v>0</v>
      </c>
      <c r="H354" s="4"/>
    </row>
    <row r="355" spans="1:8" x14ac:dyDescent="0.25">
      <c r="A355" s="19" t="s">
        <v>337</v>
      </c>
      <c r="B355" s="13">
        <v>2837500</v>
      </c>
      <c r="C355" s="10">
        <v>0</v>
      </c>
      <c r="D355" s="9">
        <v>0</v>
      </c>
      <c r="E355" s="10">
        <f t="shared" si="74"/>
        <v>2837500</v>
      </c>
      <c r="F355" s="10">
        <v>0</v>
      </c>
      <c r="G355" s="33">
        <f>IF(F355=0,0,IF(E355=0,100,F355/E355*100))</f>
        <v>0</v>
      </c>
    </row>
    <row r="356" spans="1:8" s="3" customFormat="1" x14ac:dyDescent="0.25">
      <c r="A356" s="5" t="s">
        <v>338</v>
      </c>
      <c r="B356" s="6">
        <f t="shared" ref="B356:D356" si="75">+B357+B359</f>
        <v>25564296</v>
      </c>
      <c r="C356" s="6">
        <f>+C357+C359</f>
        <v>0</v>
      </c>
      <c r="D356" s="6">
        <f t="shared" si="75"/>
        <v>0</v>
      </c>
      <c r="E356" s="6">
        <f>+E357+E359</f>
        <v>25564296</v>
      </c>
      <c r="F356" s="6">
        <f>+F357+F359</f>
        <v>11726741.050000001</v>
      </c>
      <c r="G356" s="16">
        <f t="shared" ref="G356:G357" si="76">IF(F356=0,0,IF(E356=0,100,F356/E356*100))</f>
        <v>45.871558716109377</v>
      </c>
      <c r="H356" s="4"/>
    </row>
    <row r="357" spans="1:8" x14ac:dyDescent="0.25">
      <c r="A357" s="5" t="s">
        <v>339</v>
      </c>
      <c r="B357" s="6">
        <f t="shared" ref="B357:D357" si="77">+B358</f>
        <v>0</v>
      </c>
      <c r="C357" s="6">
        <f t="shared" si="77"/>
        <v>0</v>
      </c>
      <c r="D357" s="6">
        <f t="shared" si="77"/>
        <v>0</v>
      </c>
      <c r="E357" s="6">
        <f>+E358</f>
        <v>0</v>
      </c>
      <c r="F357" s="6">
        <f>+F358</f>
        <v>90000</v>
      </c>
      <c r="G357" s="16">
        <f t="shared" si="76"/>
        <v>100</v>
      </c>
    </row>
    <row r="358" spans="1:8" x14ac:dyDescent="0.25">
      <c r="A358" s="19" t="s">
        <v>340</v>
      </c>
      <c r="B358" s="13">
        <v>0</v>
      </c>
      <c r="C358" s="10">
        <v>0</v>
      </c>
      <c r="D358" s="9">
        <v>0</v>
      </c>
      <c r="E358" s="10">
        <f t="shared" ref="E358" si="78">+B358+C358+D358</f>
        <v>0</v>
      </c>
      <c r="F358" s="10">
        <v>90000</v>
      </c>
      <c r="G358" s="33">
        <f>IF(F358=0,0,IF(E358=0,100,F358/E358*100))</f>
        <v>100</v>
      </c>
    </row>
    <row r="359" spans="1:8" x14ac:dyDescent="0.25">
      <c r="A359" s="5" t="s">
        <v>341</v>
      </c>
      <c r="B359" s="6">
        <f t="shared" ref="B359:D359" si="79">+B360</f>
        <v>25564296</v>
      </c>
      <c r="C359" s="6">
        <f t="shared" si="79"/>
        <v>0</v>
      </c>
      <c r="D359" s="6">
        <f t="shared" si="79"/>
        <v>0</v>
      </c>
      <c r="E359" s="6">
        <f>+E360</f>
        <v>25564296</v>
      </c>
      <c r="F359" s="6">
        <f>+F360</f>
        <v>11636741.050000001</v>
      </c>
      <c r="G359" s="16">
        <f t="shared" ref="G359" si="80">IF(F359=0,0,IF(E359=0,100,F359/E359*100))</f>
        <v>45.51950521148715</v>
      </c>
    </row>
    <row r="360" spans="1:8" x14ac:dyDescent="0.25">
      <c r="A360" s="19" t="s">
        <v>342</v>
      </c>
      <c r="B360" s="13">
        <v>25564296</v>
      </c>
      <c r="C360" s="10">
        <v>0</v>
      </c>
      <c r="D360" s="9">
        <v>0</v>
      </c>
      <c r="E360" s="10">
        <f t="shared" ref="E360" si="81">+B360+C360+D360</f>
        <v>25564296</v>
      </c>
      <c r="F360" s="10">
        <v>11636741.050000001</v>
      </c>
      <c r="G360" s="33">
        <f>IF(F360=0,0,IF(E360=0,100,F360/E360*100))</f>
        <v>45.51950521148715</v>
      </c>
      <c r="H360" s="3"/>
    </row>
    <row r="361" spans="1:8" x14ac:dyDescent="0.25">
      <c r="A361" s="5" t="s">
        <v>343</v>
      </c>
      <c r="B361" s="6">
        <f>B362+B376+B398+B488</f>
        <v>89153323873</v>
      </c>
      <c r="C361" s="6">
        <f>C362+C376+C398+C488</f>
        <v>4896374494.4000006</v>
      </c>
      <c r="D361" s="6">
        <f>D362+D376+D398+D488</f>
        <v>203076640.66999999</v>
      </c>
      <c r="E361" s="6">
        <f>E362+E376+E398+E488</f>
        <v>94252775008.070007</v>
      </c>
      <c r="F361" s="6">
        <f>F362+F376+F398+F488</f>
        <v>73212464111.660004</v>
      </c>
      <c r="G361" s="16">
        <f t="shared" ref="G361:G398" si="82">IF(F361=0,0,IF(E361=0,100,F361/E361*100))</f>
        <v>77.676719974973139</v>
      </c>
    </row>
    <row r="362" spans="1:8" x14ac:dyDescent="0.25">
      <c r="A362" s="5" t="s">
        <v>344</v>
      </c>
      <c r="B362" s="6">
        <f t="shared" ref="B362:E362" si="83">B363+B374</f>
        <v>40475080223</v>
      </c>
      <c r="C362" s="6">
        <f>C363+C374</f>
        <v>319362549</v>
      </c>
      <c r="D362" s="6">
        <f t="shared" si="83"/>
        <v>0</v>
      </c>
      <c r="E362" s="6">
        <f t="shared" si="83"/>
        <v>40794442772</v>
      </c>
      <c r="F362" s="6">
        <f>F363+F374</f>
        <v>32372785791.579998</v>
      </c>
      <c r="G362" s="16">
        <f t="shared" si="82"/>
        <v>79.355872005683196</v>
      </c>
      <c r="H362" s="3"/>
    </row>
    <row r="363" spans="1:8" s="3" customFormat="1" x14ac:dyDescent="0.25">
      <c r="A363" s="5" t="s">
        <v>345</v>
      </c>
      <c r="B363" s="6">
        <f t="shared" ref="B363:D363" si="84">SUM(B364:B373)</f>
        <v>40473824623</v>
      </c>
      <c r="C363" s="6">
        <f>SUM(C364:C373)</f>
        <v>319362549</v>
      </c>
      <c r="D363" s="6">
        <f t="shared" si="84"/>
        <v>0</v>
      </c>
      <c r="E363" s="6">
        <f>SUM(E364:E373)</f>
        <v>40793187172</v>
      </c>
      <c r="F363" s="6">
        <f>SUM(F364:F373)</f>
        <v>32371776371.149998</v>
      </c>
      <c r="G363" s="16">
        <f t="shared" si="82"/>
        <v>79.355840068729989</v>
      </c>
      <c r="H363" s="4"/>
    </row>
    <row r="364" spans="1:8" s="3" customFormat="1" x14ac:dyDescent="0.25">
      <c r="A364" s="19" t="s">
        <v>346</v>
      </c>
      <c r="B364" s="13">
        <v>31015720703</v>
      </c>
      <c r="C364" s="11">
        <v>312957562</v>
      </c>
      <c r="D364" s="11">
        <v>0</v>
      </c>
      <c r="E364" s="14">
        <f t="shared" ref="E364:E373" si="85">+B364+C364+D364</f>
        <v>31328678265</v>
      </c>
      <c r="F364" s="14">
        <v>25598850130.939999</v>
      </c>
      <c r="G364" s="34">
        <f t="shared" si="82"/>
        <v>81.710597282167214</v>
      </c>
    </row>
    <row r="365" spans="1:8" x14ac:dyDescent="0.25">
      <c r="A365" s="19" t="s">
        <v>347</v>
      </c>
      <c r="B365" s="13">
        <v>1713861007</v>
      </c>
      <c r="C365" s="11">
        <v>6404987</v>
      </c>
      <c r="D365" s="11">
        <v>0</v>
      </c>
      <c r="E365" s="14">
        <f t="shared" si="85"/>
        <v>1720265994</v>
      </c>
      <c r="F365" s="14">
        <v>1366261591</v>
      </c>
      <c r="G365" s="34">
        <f t="shared" si="82"/>
        <v>79.421531075153013</v>
      </c>
      <c r="H365" s="3"/>
    </row>
    <row r="366" spans="1:8" s="3" customFormat="1" ht="24" x14ac:dyDescent="0.25">
      <c r="A366" s="19" t="s">
        <v>348</v>
      </c>
      <c r="B366" s="13">
        <v>3244440839</v>
      </c>
      <c r="C366" s="14">
        <v>0</v>
      </c>
      <c r="D366" s="11">
        <v>0</v>
      </c>
      <c r="E366" s="14">
        <f t="shared" si="85"/>
        <v>3244440839</v>
      </c>
      <c r="F366" s="14">
        <v>2904799788</v>
      </c>
      <c r="G366" s="34">
        <f t="shared" si="82"/>
        <v>89.531599808591849</v>
      </c>
    </row>
    <row r="367" spans="1:8" x14ac:dyDescent="0.25">
      <c r="A367" s="19" t="s">
        <v>349</v>
      </c>
      <c r="B367" s="13">
        <v>94659041</v>
      </c>
      <c r="C367" s="14">
        <v>0</v>
      </c>
      <c r="D367" s="11">
        <v>0</v>
      </c>
      <c r="E367" s="14">
        <f t="shared" si="85"/>
        <v>94659041</v>
      </c>
      <c r="F367" s="14">
        <v>70994277</v>
      </c>
      <c r="G367" s="34">
        <f t="shared" si="82"/>
        <v>74.999996038413272</v>
      </c>
    </row>
    <row r="368" spans="1:8" x14ac:dyDescent="0.25">
      <c r="A368" s="19" t="s">
        <v>350</v>
      </c>
      <c r="B368" s="13">
        <v>778618264</v>
      </c>
      <c r="C368" s="14">
        <v>0</v>
      </c>
      <c r="D368" s="11">
        <v>0</v>
      </c>
      <c r="E368" s="14">
        <f t="shared" si="85"/>
        <v>778618264</v>
      </c>
      <c r="F368" s="14">
        <v>462058381</v>
      </c>
      <c r="G368" s="34">
        <f t="shared" si="82"/>
        <v>59.343378182045825</v>
      </c>
    </row>
    <row r="369" spans="1:8" x14ac:dyDescent="0.25">
      <c r="A369" s="19" t="s">
        <v>351</v>
      </c>
      <c r="B369" s="13">
        <v>472832988</v>
      </c>
      <c r="C369" s="14">
        <v>0</v>
      </c>
      <c r="D369" s="11">
        <v>0</v>
      </c>
      <c r="E369" s="14">
        <f t="shared" si="85"/>
        <v>472832988</v>
      </c>
      <c r="F369" s="14">
        <v>271908653.20999998</v>
      </c>
      <c r="G369" s="34">
        <f t="shared" si="82"/>
        <v>57.506278138529531</v>
      </c>
      <c r="H369" s="3"/>
    </row>
    <row r="370" spans="1:8" x14ac:dyDescent="0.25">
      <c r="A370" s="19" t="s">
        <v>352</v>
      </c>
      <c r="B370" s="13">
        <v>1486545177</v>
      </c>
      <c r="C370" s="14">
        <v>0</v>
      </c>
      <c r="D370" s="11">
        <v>0</v>
      </c>
      <c r="E370" s="14">
        <f t="shared" si="85"/>
        <v>1486545177</v>
      </c>
      <c r="F370" s="14">
        <v>1042841674</v>
      </c>
      <c r="G370" s="34">
        <f t="shared" si="82"/>
        <v>70.152033731296413</v>
      </c>
    </row>
    <row r="371" spans="1:8" x14ac:dyDescent="0.25">
      <c r="A371" s="19" t="s">
        <v>353</v>
      </c>
      <c r="B371" s="13">
        <v>549390236</v>
      </c>
      <c r="C371" s="14">
        <v>0</v>
      </c>
      <c r="D371" s="11">
        <v>0</v>
      </c>
      <c r="E371" s="14">
        <f t="shared" si="85"/>
        <v>549390236</v>
      </c>
      <c r="F371" s="14">
        <v>654061876</v>
      </c>
      <c r="G371" s="34">
        <f t="shared" si="82"/>
        <v>119.05232986339422</v>
      </c>
      <c r="H371" s="3"/>
    </row>
    <row r="372" spans="1:8" ht="24" x14ac:dyDescent="0.25">
      <c r="A372" s="19" t="s">
        <v>354</v>
      </c>
      <c r="B372" s="13">
        <v>1117756368</v>
      </c>
      <c r="C372" s="14">
        <v>0</v>
      </c>
      <c r="D372" s="11">
        <v>0</v>
      </c>
      <c r="E372" s="14">
        <f t="shared" si="85"/>
        <v>1117756368</v>
      </c>
      <c r="F372" s="14">
        <v>0</v>
      </c>
      <c r="G372" s="34">
        <f t="shared" si="82"/>
        <v>0</v>
      </c>
    </row>
    <row r="373" spans="1:8" x14ac:dyDescent="0.25">
      <c r="A373" s="19" t="s">
        <v>355</v>
      </c>
      <c r="B373" s="13">
        <v>0</v>
      </c>
      <c r="C373" s="14">
        <v>0</v>
      </c>
      <c r="D373" s="11">
        <v>0</v>
      </c>
      <c r="E373" s="14">
        <f t="shared" si="85"/>
        <v>0</v>
      </c>
      <c r="F373" s="14">
        <v>0</v>
      </c>
      <c r="G373" s="34">
        <f t="shared" si="82"/>
        <v>0</v>
      </c>
    </row>
    <row r="374" spans="1:8" x14ac:dyDescent="0.25">
      <c r="A374" s="5" t="s">
        <v>356</v>
      </c>
      <c r="B374" s="6">
        <f t="shared" ref="B374:E374" si="86">SUM(B375)</f>
        <v>1255600</v>
      </c>
      <c r="C374" s="6">
        <f>SUM(C375)</f>
        <v>0</v>
      </c>
      <c r="D374" s="6">
        <f t="shared" si="86"/>
        <v>0</v>
      </c>
      <c r="E374" s="6">
        <f t="shared" si="86"/>
        <v>1255600</v>
      </c>
      <c r="F374" s="6">
        <f>SUM(F375)</f>
        <v>1009420.43</v>
      </c>
      <c r="G374" s="16">
        <f t="shared" si="82"/>
        <v>80.393471647021357</v>
      </c>
    </row>
    <row r="375" spans="1:8" s="3" customFormat="1" x14ac:dyDescent="0.25">
      <c r="A375" s="19" t="s">
        <v>357</v>
      </c>
      <c r="B375" s="13">
        <v>1255600</v>
      </c>
      <c r="C375" s="10">
        <v>0</v>
      </c>
      <c r="D375" s="9">
        <v>0</v>
      </c>
      <c r="E375" s="10">
        <f t="shared" ref="E375" si="87">+B375+C375+D375</f>
        <v>1255600</v>
      </c>
      <c r="F375" s="14">
        <v>1009420.43</v>
      </c>
      <c r="G375" s="33">
        <f t="shared" si="82"/>
        <v>80.393471647021357</v>
      </c>
      <c r="H375" s="4"/>
    </row>
    <row r="376" spans="1:8" x14ac:dyDescent="0.25">
      <c r="A376" s="5" t="s">
        <v>358</v>
      </c>
      <c r="B376" s="6">
        <f t="shared" ref="B376:E376" si="88">B377+B381+B383+B390+B392+B395</f>
        <v>41969490858</v>
      </c>
      <c r="C376" s="6">
        <f>C377+C381+C383+C390+C392+C395</f>
        <v>311433317.75</v>
      </c>
      <c r="D376" s="6">
        <f t="shared" si="88"/>
        <v>203076640.66999999</v>
      </c>
      <c r="E376" s="6">
        <f t="shared" si="88"/>
        <v>42484000816.419998</v>
      </c>
      <c r="F376" s="6">
        <f>F377+F381+F383+F390+F392+F395</f>
        <v>30508267384.720001</v>
      </c>
      <c r="G376" s="16">
        <f t="shared" si="82"/>
        <v>71.811191974482327</v>
      </c>
      <c r="H376" s="3"/>
    </row>
    <row r="377" spans="1:8" s="3" customFormat="1" x14ac:dyDescent="0.25">
      <c r="A377" s="5" t="s">
        <v>359</v>
      </c>
      <c r="B377" s="6">
        <f t="shared" ref="B377:E377" si="89">SUM(B378:B380)</f>
        <v>23857429431</v>
      </c>
      <c r="C377" s="6">
        <f t="shared" si="89"/>
        <v>0</v>
      </c>
      <c r="D377" s="6">
        <f t="shared" si="89"/>
        <v>0</v>
      </c>
      <c r="E377" s="6">
        <f t="shared" si="89"/>
        <v>23857429431</v>
      </c>
      <c r="F377" s="6">
        <f>SUM(F378:F380)</f>
        <v>16539959373.4</v>
      </c>
      <c r="G377" s="16">
        <f t="shared" si="82"/>
        <v>69.328338248831685</v>
      </c>
      <c r="H377" s="4"/>
    </row>
    <row r="378" spans="1:8" x14ac:dyDescent="0.25">
      <c r="A378" s="19" t="s">
        <v>360</v>
      </c>
      <c r="B378" s="13">
        <v>22417063847</v>
      </c>
      <c r="C378" s="10">
        <v>0</v>
      </c>
      <c r="D378" s="9">
        <v>0</v>
      </c>
      <c r="E378" s="10">
        <f t="shared" ref="E378:E380" si="90">+B378+C378+D378</f>
        <v>22417063847</v>
      </c>
      <c r="F378" s="14">
        <v>15405491152.4</v>
      </c>
      <c r="G378" s="33">
        <f t="shared" si="82"/>
        <v>68.722162980597773</v>
      </c>
      <c r="H378" s="3"/>
    </row>
    <row r="379" spans="1:8" s="3" customFormat="1" x14ac:dyDescent="0.25">
      <c r="A379" s="19" t="s">
        <v>361</v>
      </c>
      <c r="B379" s="13">
        <v>875274531</v>
      </c>
      <c r="C379" s="10">
        <v>0</v>
      </c>
      <c r="D379" s="9">
        <v>0</v>
      </c>
      <c r="E379" s="10">
        <f t="shared" si="90"/>
        <v>875274531</v>
      </c>
      <c r="F379" s="10">
        <v>656456085</v>
      </c>
      <c r="G379" s="33">
        <f t="shared" si="82"/>
        <v>75.000021336162931</v>
      </c>
      <c r="H379" s="4"/>
    </row>
    <row r="380" spans="1:8" s="3" customFormat="1" x14ac:dyDescent="0.25">
      <c r="A380" s="19" t="s">
        <v>362</v>
      </c>
      <c r="B380" s="13">
        <v>565091053</v>
      </c>
      <c r="C380" s="10">
        <v>0</v>
      </c>
      <c r="D380" s="9">
        <v>0</v>
      </c>
      <c r="E380" s="10">
        <f t="shared" si="90"/>
        <v>565091053</v>
      </c>
      <c r="F380" s="10">
        <v>478012136</v>
      </c>
      <c r="G380" s="33">
        <f t="shared" si="82"/>
        <v>84.590285664989992</v>
      </c>
    </row>
    <row r="381" spans="1:8" s="3" customFormat="1" x14ac:dyDescent="0.25">
      <c r="A381" s="5" t="s">
        <v>363</v>
      </c>
      <c r="B381" s="6">
        <f t="shared" ref="B381:E381" si="91">SUM(B382)</f>
        <v>4908029504</v>
      </c>
      <c r="C381" s="6">
        <f t="shared" si="91"/>
        <v>0</v>
      </c>
      <c r="D381" s="6">
        <f t="shared" si="91"/>
        <v>0</v>
      </c>
      <c r="E381" s="6">
        <f t="shared" si="91"/>
        <v>4908029504</v>
      </c>
      <c r="F381" s="6">
        <f>SUM(F382)</f>
        <v>3147343762.5700002</v>
      </c>
      <c r="G381" s="16">
        <f t="shared" si="82"/>
        <v>64.126423038104051</v>
      </c>
    </row>
    <row r="382" spans="1:8" x14ac:dyDescent="0.25">
      <c r="A382" s="19" t="s">
        <v>364</v>
      </c>
      <c r="B382" s="13">
        <v>4908029504</v>
      </c>
      <c r="C382" s="10">
        <v>0</v>
      </c>
      <c r="D382" s="9">
        <v>0</v>
      </c>
      <c r="E382" s="10">
        <f t="shared" ref="E382" si="92">+B382+C382+D382</f>
        <v>4908029504</v>
      </c>
      <c r="F382" s="14">
        <v>3147343762.5700002</v>
      </c>
      <c r="G382" s="33">
        <f t="shared" si="82"/>
        <v>64.126423038104051</v>
      </c>
      <c r="H382" s="3"/>
    </row>
    <row r="383" spans="1:8" x14ac:dyDescent="0.25">
      <c r="A383" s="5" t="s">
        <v>365</v>
      </c>
      <c r="B383" s="6">
        <f>SUM(B384:B389)</f>
        <v>2035948380</v>
      </c>
      <c r="C383" s="6">
        <f>SUM(C384:C389)</f>
        <v>23159112</v>
      </c>
      <c r="D383" s="6">
        <f t="shared" ref="D383:E383" si="93">SUM(D384:D389)</f>
        <v>203076640.66999999</v>
      </c>
      <c r="E383" s="6">
        <f t="shared" si="93"/>
        <v>2262184132.6700001</v>
      </c>
      <c r="F383" s="6">
        <f>SUM(F384:F389)</f>
        <v>1624098460</v>
      </c>
      <c r="G383" s="16">
        <f t="shared" si="82"/>
        <v>71.793380412544778</v>
      </c>
      <c r="H383" s="3"/>
    </row>
    <row r="384" spans="1:8" s="3" customFormat="1" x14ac:dyDescent="0.25">
      <c r="A384" s="19" t="s">
        <v>366</v>
      </c>
      <c r="B384" s="13">
        <v>740276747</v>
      </c>
      <c r="C384" s="14">
        <v>2787648</v>
      </c>
      <c r="D384" s="9">
        <v>0</v>
      </c>
      <c r="E384" s="10">
        <f t="shared" ref="E384:E389" si="94">+B384+C384+D384</f>
        <v>743064395</v>
      </c>
      <c r="F384" s="10">
        <v>557298297</v>
      </c>
      <c r="G384" s="33">
        <f t="shared" si="82"/>
        <v>75.000000100933377</v>
      </c>
    </row>
    <row r="385" spans="1:8" x14ac:dyDescent="0.25">
      <c r="A385" s="19" t="s">
        <v>367</v>
      </c>
      <c r="B385" s="13">
        <v>504046450</v>
      </c>
      <c r="C385" s="11">
        <v>27739116</v>
      </c>
      <c r="D385" s="9">
        <v>0</v>
      </c>
      <c r="E385" s="10">
        <f t="shared" si="94"/>
        <v>531785566</v>
      </c>
      <c r="F385" s="10">
        <v>478607013</v>
      </c>
      <c r="G385" s="33">
        <f>IF(F385=0,0,IF(E385=0,100,F385/E385*100))</f>
        <v>90.000000676964603</v>
      </c>
    </row>
    <row r="386" spans="1:8" s="3" customFormat="1" x14ac:dyDescent="0.25">
      <c r="A386" s="19" t="s">
        <v>368</v>
      </c>
      <c r="B386" s="13">
        <v>440968996</v>
      </c>
      <c r="C386" s="14">
        <v>32770402</v>
      </c>
      <c r="D386" s="9">
        <v>0</v>
      </c>
      <c r="E386" s="10">
        <f t="shared" si="94"/>
        <v>473739398</v>
      </c>
      <c r="F386" s="10">
        <v>355304549</v>
      </c>
      <c r="G386" s="33">
        <f t="shared" si="82"/>
        <v>75.000000105543265</v>
      </c>
      <c r="H386" s="4"/>
    </row>
    <row r="387" spans="1:8" x14ac:dyDescent="0.25">
      <c r="A387" s="19" t="s">
        <v>369</v>
      </c>
      <c r="B387" s="13">
        <v>24645902</v>
      </c>
      <c r="C387" s="14">
        <v>6708260</v>
      </c>
      <c r="D387" s="9">
        <v>0</v>
      </c>
      <c r="E387" s="10">
        <f t="shared" si="94"/>
        <v>31354162</v>
      </c>
      <c r="F387" s="10">
        <v>23515622</v>
      </c>
      <c r="G387" s="33">
        <f t="shared" si="82"/>
        <v>75.000001594684619</v>
      </c>
    </row>
    <row r="388" spans="1:8" x14ac:dyDescent="0.25">
      <c r="A388" s="19" t="s">
        <v>370</v>
      </c>
      <c r="B388" s="13">
        <v>326010285</v>
      </c>
      <c r="C388" s="14">
        <v>-46846314</v>
      </c>
      <c r="D388" s="9">
        <v>0</v>
      </c>
      <c r="E388" s="10">
        <f t="shared" si="94"/>
        <v>279163971</v>
      </c>
      <c r="F388" s="10">
        <v>209372979</v>
      </c>
      <c r="G388" s="33">
        <f t="shared" si="82"/>
        <v>75.000000268659306</v>
      </c>
    </row>
    <row r="389" spans="1:8" x14ac:dyDescent="0.25">
      <c r="A389" s="19" t="s">
        <v>371</v>
      </c>
      <c r="B389" s="13">
        <v>0</v>
      </c>
      <c r="C389" s="14">
        <v>0</v>
      </c>
      <c r="D389" s="11">
        <v>203076640.66999999</v>
      </c>
      <c r="E389" s="10">
        <f t="shared" si="94"/>
        <v>203076640.66999999</v>
      </c>
      <c r="F389" s="10">
        <v>0</v>
      </c>
      <c r="G389" s="33">
        <f t="shared" si="82"/>
        <v>0</v>
      </c>
    </row>
    <row r="390" spans="1:8" x14ac:dyDescent="0.25">
      <c r="A390" s="5" t="s">
        <v>372</v>
      </c>
      <c r="B390" s="6">
        <f t="shared" ref="B390:E390" si="95">SUM(B391)</f>
        <v>237470097</v>
      </c>
      <c r="C390" s="6">
        <f>SUM(C391)</f>
        <v>22271947.75</v>
      </c>
      <c r="D390" s="6">
        <f t="shared" si="95"/>
        <v>0</v>
      </c>
      <c r="E390" s="6">
        <f t="shared" si="95"/>
        <v>259742044.75</v>
      </c>
      <c r="F390" s="6">
        <f>SUM(F391)</f>
        <v>180795955.75</v>
      </c>
      <c r="G390" s="16">
        <f t="shared" si="82"/>
        <v>69.605964611549481</v>
      </c>
    </row>
    <row r="391" spans="1:8" s="3" customFormat="1" x14ac:dyDescent="0.25">
      <c r="A391" s="19" t="s">
        <v>373</v>
      </c>
      <c r="B391" s="13">
        <v>237470097</v>
      </c>
      <c r="C391" s="11">
        <f>18969932+3302015.75</f>
        <v>22271947.75</v>
      </c>
      <c r="D391" s="9">
        <v>0</v>
      </c>
      <c r="E391" s="10">
        <f t="shared" ref="E391" si="96">+B391+C391+D391</f>
        <v>259742044.75</v>
      </c>
      <c r="F391" s="10">
        <v>180795955.75</v>
      </c>
      <c r="G391" s="33">
        <f t="shared" si="82"/>
        <v>69.605964611549481</v>
      </c>
    </row>
    <row r="392" spans="1:8" x14ac:dyDescent="0.25">
      <c r="A392" s="5" t="s">
        <v>374</v>
      </c>
      <c r="B392" s="6">
        <f t="shared" ref="B392:E392" si="97">SUM(B393:B394)</f>
        <v>2856323361</v>
      </c>
      <c r="C392" s="6">
        <f>SUM(C393:C394)</f>
        <v>23362605</v>
      </c>
      <c r="D392" s="6">
        <f t="shared" si="97"/>
        <v>0</v>
      </c>
      <c r="E392" s="6">
        <f t="shared" si="97"/>
        <v>2879685966</v>
      </c>
      <c r="F392" s="6">
        <f>SUM(F393:F394)</f>
        <v>2200068738</v>
      </c>
      <c r="G392" s="16">
        <f t="shared" si="82"/>
        <v>76.39960620622756</v>
      </c>
    </row>
    <row r="393" spans="1:8" s="3" customFormat="1" x14ac:dyDescent="0.25">
      <c r="A393" s="19" t="s">
        <v>375</v>
      </c>
      <c r="B393" s="13">
        <v>243579286</v>
      </c>
      <c r="C393" s="11">
        <v>25115853</v>
      </c>
      <c r="D393" s="9">
        <v>0</v>
      </c>
      <c r="E393" s="10">
        <f t="shared" ref="E393:E394" si="98">+B393+C393+D393</f>
        <v>268695139</v>
      </c>
      <c r="F393" s="10">
        <v>241825617</v>
      </c>
      <c r="G393" s="33">
        <f t="shared" si="82"/>
        <v>89.999996985431139</v>
      </c>
      <c r="H393" s="4"/>
    </row>
    <row r="394" spans="1:8" x14ac:dyDescent="0.25">
      <c r="A394" s="19" t="s">
        <v>376</v>
      </c>
      <c r="B394" s="13">
        <v>2612744075</v>
      </c>
      <c r="C394" s="11">
        <v>-1753248</v>
      </c>
      <c r="D394" s="9">
        <v>0</v>
      </c>
      <c r="E394" s="10">
        <f t="shared" si="98"/>
        <v>2610990827</v>
      </c>
      <c r="F394" s="10">
        <v>1958243121</v>
      </c>
      <c r="G394" s="33">
        <f t="shared" si="82"/>
        <v>75.000000028724727</v>
      </c>
    </row>
    <row r="395" spans="1:8" s="3" customFormat="1" x14ac:dyDescent="0.25">
      <c r="A395" s="5" t="s">
        <v>377</v>
      </c>
      <c r="B395" s="6">
        <f t="shared" ref="B395:E395" si="99">SUM(B396:B397)</f>
        <v>8074290085</v>
      </c>
      <c r="C395" s="6">
        <f t="shared" si="99"/>
        <v>242639653</v>
      </c>
      <c r="D395" s="6">
        <f t="shared" si="99"/>
        <v>0</v>
      </c>
      <c r="E395" s="6">
        <f t="shared" si="99"/>
        <v>8316929738</v>
      </c>
      <c r="F395" s="6">
        <f>SUM(F396:F397)</f>
        <v>6816001095</v>
      </c>
      <c r="G395" s="16">
        <f t="shared" si="82"/>
        <v>81.953332656614052</v>
      </c>
      <c r="H395" s="4"/>
    </row>
    <row r="396" spans="1:8" s="3" customFormat="1" x14ac:dyDescent="0.25">
      <c r="A396" s="19" t="s">
        <v>378</v>
      </c>
      <c r="B396" s="13">
        <v>3654254567</v>
      </c>
      <c r="C396" s="14">
        <v>201104065</v>
      </c>
      <c r="D396" s="9">
        <v>0</v>
      </c>
      <c r="E396" s="10">
        <f t="shared" ref="E396:E397" si="100">+B396+C396+D396</f>
        <v>3855358632</v>
      </c>
      <c r="F396" s="10">
        <v>3469822767</v>
      </c>
      <c r="G396" s="33">
        <f t="shared" si="82"/>
        <v>89.999999953311743</v>
      </c>
      <c r="H396" s="4"/>
    </row>
    <row r="397" spans="1:8" s="3" customFormat="1" ht="24" x14ac:dyDescent="0.25">
      <c r="A397" s="19" t="s">
        <v>379</v>
      </c>
      <c r="B397" s="13">
        <v>4420035518</v>
      </c>
      <c r="C397" s="11">
        <v>41535588</v>
      </c>
      <c r="D397" s="9">
        <v>0</v>
      </c>
      <c r="E397" s="10">
        <f t="shared" si="100"/>
        <v>4461571106</v>
      </c>
      <c r="F397" s="10">
        <v>3346178328</v>
      </c>
      <c r="G397" s="33">
        <f t="shared" si="82"/>
        <v>74.999999966379562</v>
      </c>
      <c r="H397" s="4"/>
    </row>
    <row r="398" spans="1:8" s="3" customFormat="1" x14ac:dyDescent="0.25">
      <c r="A398" s="5" t="s">
        <v>380</v>
      </c>
      <c r="B398" s="6">
        <f>B399+B442+B450+B454+B458+B473+B476+B479+B481</f>
        <v>6237241008</v>
      </c>
      <c r="C398" s="6">
        <f>C399+C442+C450+C454+C458+C473+C476+C479+C481</f>
        <v>3889173712.1300001</v>
      </c>
      <c r="D398" s="6">
        <f>D399+D442+D450+D454+D458+D473+D476+D479+D481</f>
        <v>0</v>
      </c>
      <c r="E398" s="6">
        <f>E399+E442+E450+E454+E458+E473+E476+E479+E481</f>
        <v>10126414720.130001</v>
      </c>
      <c r="F398" s="6">
        <f>F399+F442+F450+F454+F458+F473+F476+F479+F481</f>
        <v>9437505710.5499992</v>
      </c>
      <c r="G398" s="16">
        <f t="shared" si="82"/>
        <v>93.196910963852389</v>
      </c>
      <c r="H398" s="4"/>
    </row>
    <row r="399" spans="1:8" s="3" customFormat="1" x14ac:dyDescent="0.25">
      <c r="A399" s="5" t="s">
        <v>381</v>
      </c>
      <c r="B399" s="6">
        <f>SUM(B400:B441)</f>
        <v>3905653563</v>
      </c>
      <c r="C399" s="6">
        <f>SUM(C400:C441)</f>
        <v>2658837759.2299995</v>
      </c>
      <c r="D399" s="6">
        <f>SUM(D400:D441)</f>
        <v>0</v>
      </c>
      <c r="E399" s="6">
        <f>SUM(E400:E441)</f>
        <v>6564491322.2300005</v>
      </c>
      <c r="F399" s="6">
        <f>SUM(F400:F441)</f>
        <v>5921917126.2300005</v>
      </c>
      <c r="G399" s="16">
        <f>IF(F399=0,0,IF(E399=0,100,F399/E399*100))</f>
        <v>90.211363463548409</v>
      </c>
      <c r="H399" s="4"/>
    </row>
    <row r="400" spans="1:8" x14ac:dyDescent="0.25">
      <c r="A400" s="7" t="s">
        <v>382</v>
      </c>
      <c r="B400" s="8">
        <v>742753581</v>
      </c>
      <c r="C400" s="14">
        <v>0</v>
      </c>
      <c r="D400" s="9">
        <v>0</v>
      </c>
      <c r="E400" s="10">
        <f t="shared" ref="E400:E449" si="101">+B400+C400+D400</f>
        <v>742753581</v>
      </c>
      <c r="F400" s="10">
        <v>519397341</v>
      </c>
      <c r="G400" s="33">
        <f t="shared" ref="G400:G435" si="102">IF(F400=0,0,IF(E400=0,100,F400/E400*100))</f>
        <v>69.928621589506676</v>
      </c>
    </row>
    <row r="401" spans="1:8" x14ac:dyDescent="0.25">
      <c r="A401" s="7" t="s">
        <v>498</v>
      </c>
      <c r="B401" s="8">
        <v>544870232</v>
      </c>
      <c r="C401" s="14">
        <v>31045688</v>
      </c>
      <c r="D401" s="9">
        <v>0</v>
      </c>
      <c r="E401" s="10">
        <f t="shared" si="101"/>
        <v>575915920</v>
      </c>
      <c r="F401" s="10">
        <v>446411552</v>
      </c>
      <c r="G401" s="33">
        <f t="shared" si="102"/>
        <v>77.513320347178464</v>
      </c>
    </row>
    <row r="402" spans="1:8" x14ac:dyDescent="0.25">
      <c r="A402" s="7" t="s">
        <v>383</v>
      </c>
      <c r="B402" s="8">
        <v>144292400</v>
      </c>
      <c r="C402" s="14">
        <v>0</v>
      </c>
      <c r="D402" s="9">
        <v>0</v>
      </c>
      <c r="E402" s="10">
        <f t="shared" si="101"/>
        <v>144292400</v>
      </c>
      <c r="F402" s="10">
        <v>114159492</v>
      </c>
      <c r="G402" s="33">
        <f t="shared" si="102"/>
        <v>79.116773995026762</v>
      </c>
      <c r="H402" s="3"/>
    </row>
    <row r="403" spans="1:8" x14ac:dyDescent="0.25">
      <c r="A403" s="7" t="s">
        <v>384</v>
      </c>
      <c r="B403" s="8">
        <v>48451927</v>
      </c>
      <c r="C403" s="14">
        <v>0</v>
      </c>
      <c r="D403" s="9">
        <v>0</v>
      </c>
      <c r="E403" s="10">
        <f t="shared" si="101"/>
        <v>48451927</v>
      </c>
      <c r="F403" s="10">
        <v>39780000</v>
      </c>
      <c r="G403" s="33">
        <f t="shared" si="102"/>
        <v>82.101997718274447</v>
      </c>
    </row>
    <row r="404" spans="1:8" x14ac:dyDescent="0.25">
      <c r="A404" s="7" t="s">
        <v>385</v>
      </c>
      <c r="B404" s="8">
        <v>24225963</v>
      </c>
      <c r="C404" s="10">
        <v>0</v>
      </c>
      <c r="D404" s="9">
        <v>0</v>
      </c>
      <c r="E404" s="10">
        <f t="shared" si="101"/>
        <v>24225963</v>
      </c>
      <c r="F404" s="10">
        <v>19033000</v>
      </c>
      <c r="G404" s="33">
        <f t="shared" si="102"/>
        <v>78.564472339035603</v>
      </c>
    </row>
    <row r="405" spans="1:8" ht="36" x14ac:dyDescent="0.25">
      <c r="A405" s="22" t="s">
        <v>386</v>
      </c>
      <c r="B405" s="8">
        <v>2349918456</v>
      </c>
      <c r="C405" s="10">
        <v>0</v>
      </c>
      <c r="D405" s="9">
        <v>0</v>
      </c>
      <c r="E405" s="10">
        <f t="shared" si="101"/>
        <v>2349918456</v>
      </c>
      <c r="F405" s="10">
        <v>2113796800</v>
      </c>
      <c r="G405" s="33">
        <f t="shared" si="102"/>
        <v>89.951921293391464</v>
      </c>
    </row>
    <row r="406" spans="1:8" s="3" customFormat="1" x14ac:dyDescent="0.25">
      <c r="A406" s="7" t="s">
        <v>387</v>
      </c>
      <c r="B406" s="8">
        <v>5724444</v>
      </c>
      <c r="C406" s="10">
        <v>0</v>
      </c>
      <c r="D406" s="9">
        <v>0</v>
      </c>
      <c r="E406" s="10">
        <f t="shared" si="101"/>
        <v>5724444</v>
      </c>
      <c r="F406" s="10">
        <v>4545087</v>
      </c>
      <c r="G406" s="33">
        <f t="shared" si="102"/>
        <v>79.397876894245101</v>
      </c>
    </row>
    <row r="407" spans="1:8" x14ac:dyDescent="0.25">
      <c r="A407" s="17" t="s">
        <v>388</v>
      </c>
      <c r="B407" s="14">
        <v>33552700</v>
      </c>
      <c r="C407" s="14">
        <v>0</v>
      </c>
      <c r="D407" s="11">
        <v>0</v>
      </c>
      <c r="E407" s="14">
        <f t="shared" si="101"/>
        <v>33552700</v>
      </c>
      <c r="F407" s="14">
        <v>30712581</v>
      </c>
      <c r="G407" s="34">
        <f t="shared" si="102"/>
        <v>91.535348869092502</v>
      </c>
    </row>
    <row r="408" spans="1:8" x14ac:dyDescent="0.25">
      <c r="A408" s="17" t="s">
        <v>389</v>
      </c>
      <c r="B408" s="14">
        <v>0</v>
      </c>
      <c r="C408" s="11">
        <f>1230160.17+1230160.17+1230160.17+1230160.17+1230160.17+1230160.17+2871664.17+1230160.17+1230160.17</f>
        <v>12712945.529999999</v>
      </c>
      <c r="D408" s="11">
        <v>0</v>
      </c>
      <c r="E408" s="14">
        <f t="shared" si="101"/>
        <v>12712945.529999999</v>
      </c>
      <c r="F408" s="14">
        <v>12712945.529999999</v>
      </c>
      <c r="G408" s="34">
        <f t="shared" si="102"/>
        <v>100</v>
      </c>
    </row>
    <row r="409" spans="1:8" x14ac:dyDescent="0.25">
      <c r="A409" s="17" t="s">
        <v>390</v>
      </c>
      <c r="B409" s="14">
        <v>6568106</v>
      </c>
      <c r="C409" s="14">
        <v>0</v>
      </c>
      <c r="D409" s="11">
        <v>0</v>
      </c>
      <c r="E409" s="14">
        <f t="shared" si="101"/>
        <v>6568106</v>
      </c>
      <c r="F409" s="14">
        <v>4777777</v>
      </c>
      <c r="G409" s="34">
        <f t="shared" si="102"/>
        <v>72.742081202708974</v>
      </c>
    </row>
    <row r="410" spans="1:8" x14ac:dyDescent="0.25">
      <c r="A410" s="17" t="s">
        <v>391</v>
      </c>
      <c r="B410" s="14">
        <v>5295754</v>
      </c>
      <c r="C410" s="14">
        <f>1386879+1386879+2570638</f>
        <v>5344396</v>
      </c>
      <c r="D410" s="11">
        <v>0</v>
      </c>
      <c r="E410" s="14">
        <f t="shared" si="101"/>
        <v>10640150</v>
      </c>
      <c r="F410" s="14">
        <v>6855821</v>
      </c>
      <c r="G410" s="34">
        <f t="shared" si="102"/>
        <v>64.433499527732224</v>
      </c>
    </row>
    <row r="411" spans="1:8" x14ac:dyDescent="0.25">
      <c r="A411" s="17" t="s">
        <v>497</v>
      </c>
      <c r="B411" s="14">
        <v>0</v>
      </c>
      <c r="C411" s="11">
        <f>395028+170000+9607420+40000+54696</f>
        <v>10267144</v>
      </c>
      <c r="D411" s="11">
        <v>0</v>
      </c>
      <c r="E411" s="14">
        <f t="shared" si="101"/>
        <v>10267144</v>
      </c>
      <c r="F411" s="14">
        <v>395028</v>
      </c>
      <c r="G411" s="34">
        <f t="shared" si="102"/>
        <v>3.8474964410745578</v>
      </c>
    </row>
    <row r="412" spans="1:8" x14ac:dyDescent="0.25">
      <c r="A412" s="17" t="s">
        <v>392</v>
      </c>
      <c r="B412" s="14">
        <v>0</v>
      </c>
      <c r="C412" s="14">
        <v>16657125</v>
      </c>
      <c r="D412" s="11">
        <v>0</v>
      </c>
      <c r="E412" s="14">
        <f t="shared" si="101"/>
        <v>16657125</v>
      </c>
      <c r="F412" s="14">
        <v>16657125</v>
      </c>
      <c r="G412" s="34">
        <f t="shared" si="102"/>
        <v>100</v>
      </c>
      <c r="H412" s="3"/>
    </row>
    <row r="413" spans="1:8" x14ac:dyDescent="0.25">
      <c r="A413" s="17" t="s">
        <v>393</v>
      </c>
      <c r="B413" s="14">
        <v>0</v>
      </c>
      <c r="C413" s="11">
        <f>31356321.88+15809857.49+15546464.38</f>
        <v>62712643.75</v>
      </c>
      <c r="D413" s="11">
        <v>0</v>
      </c>
      <c r="E413" s="14">
        <f t="shared" si="101"/>
        <v>62712643.75</v>
      </c>
      <c r="F413" s="14">
        <v>62712643.75</v>
      </c>
      <c r="G413" s="34">
        <f t="shared" si="102"/>
        <v>100</v>
      </c>
      <c r="H413" s="3"/>
    </row>
    <row r="414" spans="1:8" x14ac:dyDescent="0.25">
      <c r="A414" s="17" t="s">
        <v>496</v>
      </c>
      <c r="B414" s="14">
        <v>0</v>
      </c>
      <c r="C414" s="11">
        <v>15867417</v>
      </c>
      <c r="D414" s="11">
        <v>0</v>
      </c>
      <c r="E414" s="14">
        <f t="shared" si="101"/>
        <v>15867417</v>
      </c>
      <c r="F414" s="14">
        <v>15867417</v>
      </c>
      <c r="G414" s="34">
        <f t="shared" si="102"/>
        <v>100</v>
      </c>
      <c r="H414" s="3"/>
    </row>
    <row r="415" spans="1:8" x14ac:dyDescent="0.25">
      <c r="A415" s="17" t="s">
        <v>394</v>
      </c>
      <c r="B415" s="14">
        <v>0</v>
      </c>
      <c r="C415" s="11">
        <f>43380237+2100000</f>
        <v>45480237</v>
      </c>
      <c r="D415" s="11">
        <v>0</v>
      </c>
      <c r="E415" s="14">
        <f t="shared" si="101"/>
        <v>45480237</v>
      </c>
      <c r="F415" s="14">
        <v>45480237</v>
      </c>
      <c r="G415" s="34">
        <f t="shared" si="102"/>
        <v>100</v>
      </c>
      <c r="H415" s="3"/>
    </row>
    <row r="416" spans="1:8" x14ac:dyDescent="0.25">
      <c r="A416" s="17" t="s">
        <v>395</v>
      </c>
      <c r="B416" s="14">
        <v>0</v>
      </c>
      <c r="C416" s="11">
        <v>0</v>
      </c>
      <c r="D416" s="11">
        <v>0</v>
      </c>
      <c r="E416" s="14">
        <f t="shared" si="101"/>
        <v>0</v>
      </c>
      <c r="F416" s="14">
        <v>54696</v>
      </c>
      <c r="G416" s="34">
        <f t="shared" si="102"/>
        <v>100</v>
      </c>
      <c r="H416" s="3"/>
    </row>
    <row r="417" spans="1:8" s="3" customFormat="1" ht="24" x14ac:dyDescent="0.25">
      <c r="A417" s="17" t="s">
        <v>412</v>
      </c>
      <c r="B417" s="14">
        <v>0</v>
      </c>
      <c r="C417" s="14">
        <v>105064682.72</v>
      </c>
      <c r="D417" s="11">
        <v>0</v>
      </c>
      <c r="E417" s="14">
        <f>+B417+C417+D417</f>
        <v>105064682.72</v>
      </c>
      <c r="F417" s="14">
        <v>105064682.72</v>
      </c>
      <c r="G417" s="34">
        <f>IF(F417=0,0,IF(E417=0,100,F417/E417*100))</f>
        <v>100</v>
      </c>
    </row>
    <row r="418" spans="1:8" s="3" customFormat="1" ht="24" x14ac:dyDescent="0.25">
      <c r="A418" s="17" t="s">
        <v>413</v>
      </c>
      <c r="B418" s="14">
        <v>0</v>
      </c>
      <c r="C418" s="14">
        <v>148586194.62</v>
      </c>
      <c r="D418" s="11">
        <v>0</v>
      </c>
      <c r="E418" s="14">
        <f>+B418+C418+D418</f>
        <v>148586194.62</v>
      </c>
      <c r="F418" s="14">
        <v>148586194.62</v>
      </c>
      <c r="G418" s="34">
        <f>IF(F418=0,0,IF(E418=0,100,F418/E418*100))</f>
        <v>100</v>
      </c>
      <c r="H418" s="4"/>
    </row>
    <row r="419" spans="1:8" s="3" customFormat="1" ht="24" x14ac:dyDescent="0.25">
      <c r="A419" s="17" t="s">
        <v>414</v>
      </c>
      <c r="B419" s="14">
        <v>0</v>
      </c>
      <c r="C419" s="14">
        <v>104939242.75</v>
      </c>
      <c r="D419" s="11">
        <v>0</v>
      </c>
      <c r="E419" s="14">
        <f>+B419+C419+D419</f>
        <v>104939242.75</v>
      </c>
      <c r="F419" s="14">
        <v>104939242.75</v>
      </c>
      <c r="G419" s="34">
        <f>IF(F419=0,0,IF(E419=0,100,F419/E419*100))</f>
        <v>100</v>
      </c>
      <c r="H419" s="4"/>
    </row>
    <row r="420" spans="1:8" s="3" customFormat="1" ht="24" x14ac:dyDescent="0.25">
      <c r="A420" s="17" t="s">
        <v>396</v>
      </c>
      <c r="B420" s="14">
        <v>0</v>
      </c>
      <c r="C420" s="14">
        <v>104620561.79000001</v>
      </c>
      <c r="D420" s="11">
        <v>0</v>
      </c>
      <c r="E420" s="14">
        <f t="shared" si="101"/>
        <v>104620561.79000001</v>
      </c>
      <c r="F420" s="14">
        <v>104620561.79000001</v>
      </c>
      <c r="G420" s="34">
        <f t="shared" si="102"/>
        <v>100</v>
      </c>
    </row>
    <row r="421" spans="1:8" ht="24" x14ac:dyDescent="0.25">
      <c r="A421" s="17" t="s">
        <v>397</v>
      </c>
      <c r="B421" s="14">
        <v>0</v>
      </c>
      <c r="C421" s="14">
        <v>104672056.45999999</v>
      </c>
      <c r="D421" s="11">
        <v>0</v>
      </c>
      <c r="E421" s="14">
        <f t="shared" si="101"/>
        <v>104672056.45999999</v>
      </c>
      <c r="F421" s="14">
        <v>104672056.45999999</v>
      </c>
      <c r="G421" s="34">
        <f t="shared" si="102"/>
        <v>100</v>
      </c>
      <c r="H421" s="3"/>
    </row>
    <row r="422" spans="1:8" ht="24" x14ac:dyDescent="0.25">
      <c r="A422" s="17" t="s">
        <v>398</v>
      </c>
      <c r="B422" s="14">
        <v>0</v>
      </c>
      <c r="C422" s="14">
        <v>128605973.2</v>
      </c>
      <c r="D422" s="11">
        <v>0</v>
      </c>
      <c r="E422" s="14">
        <f t="shared" si="101"/>
        <v>128605973.2</v>
      </c>
      <c r="F422" s="14">
        <v>128605973.2</v>
      </c>
      <c r="G422" s="34">
        <f t="shared" si="102"/>
        <v>100</v>
      </c>
      <c r="H422" s="3"/>
    </row>
    <row r="423" spans="1:8" ht="24" x14ac:dyDescent="0.25">
      <c r="A423" s="17" t="s">
        <v>399</v>
      </c>
      <c r="B423" s="14">
        <v>0</v>
      </c>
      <c r="C423" s="11">
        <v>104385079.01000001</v>
      </c>
      <c r="D423" s="11">
        <v>0</v>
      </c>
      <c r="E423" s="14">
        <f t="shared" si="101"/>
        <v>104385079.01000001</v>
      </c>
      <c r="F423" s="14">
        <v>104385079.01000001</v>
      </c>
      <c r="G423" s="34">
        <f t="shared" si="102"/>
        <v>100</v>
      </c>
      <c r="H423" s="3"/>
    </row>
    <row r="424" spans="1:8" s="3" customFormat="1" ht="24" x14ac:dyDescent="0.25">
      <c r="A424" s="17" t="s">
        <v>400</v>
      </c>
      <c r="B424" s="14">
        <v>0</v>
      </c>
      <c r="C424" s="11">
        <v>109168925.31</v>
      </c>
      <c r="D424" s="11">
        <v>0</v>
      </c>
      <c r="E424" s="14">
        <f t="shared" si="101"/>
        <v>109168925.31</v>
      </c>
      <c r="F424" s="14">
        <v>109168925.31</v>
      </c>
      <c r="G424" s="34">
        <f t="shared" si="102"/>
        <v>100</v>
      </c>
    </row>
    <row r="425" spans="1:8" ht="24" x14ac:dyDescent="0.25">
      <c r="A425" s="17" t="s">
        <v>401</v>
      </c>
      <c r="B425" s="14">
        <v>0</v>
      </c>
      <c r="C425" s="11">
        <v>142635997.63</v>
      </c>
      <c r="D425" s="11">
        <v>0</v>
      </c>
      <c r="E425" s="14">
        <f t="shared" si="101"/>
        <v>142635997.63</v>
      </c>
      <c r="F425" s="14">
        <v>142635997.63</v>
      </c>
      <c r="G425" s="34">
        <f t="shared" si="102"/>
        <v>100</v>
      </c>
      <c r="H425" s="3"/>
    </row>
    <row r="426" spans="1:8" ht="24" x14ac:dyDescent="0.25">
      <c r="A426" s="17" t="s">
        <v>402</v>
      </c>
      <c r="B426" s="14">
        <v>0</v>
      </c>
      <c r="C426" s="11">
        <v>105121530.54000001</v>
      </c>
      <c r="D426" s="11">
        <v>0</v>
      </c>
      <c r="E426" s="14">
        <f t="shared" si="101"/>
        <v>105121530.54000001</v>
      </c>
      <c r="F426" s="14">
        <v>105121530.54000001</v>
      </c>
      <c r="G426" s="34">
        <f t="shared" si="102"/>
        <v>100</v>
      </c>
    </row>
    <row r="427" spans="1:8" x14ac:dyDescent="0.25">
      <c r="A427" s="17" t="s">
        <v>403</v>
      </c>
      <c r="B427" s="14">
        <v>0</v>
      </c>
      <c r="C427" s="11">
        <v>10199598</v>
      </c>
      <c r="D427" s="11">
        <v>0</v>
      </c>
      <c r="E427" s="14">
        <f t="shared" si="101"/>
        <v>10199598</v>
      </c>
      <c r="F427" s="14">
        <v>10199598</v>
      </c>
      <c r="G427" s="34">
        <f t="shared" si="102"/>
        <v>100</v>
      </c>
    </row>
    <row r="428" spans="1:8" ht="24" x14ac:dyDescent="0.25">
      <c r="A428" s="17" t="s">
        <v>404</v>
      </c>
      <c r="B428" s="14">
        <v>0</v>
      </c>
      <c r="C428" s="11">
        <v>104228083.61</v>
      </c>
      <c r="D428" s="11">
        <v>0</v>
      </c>
      <c r="E428" s="14">
        <f t="shared" si="101"/>
        <v>104228083.61</v>
      </c>
      <c r="F428" s="14">
        <v>104228083.61</v>
      </c>
      <c r="G428" s="34">
        <f t="shared" si="102"/>
        <v>100</v>
      </c>
    </row>
    <row r="429" spans="1:8" ht="24" x14ac:dyDescent="0.25">
      <c r="A429" s="17" t="s">
        <v>405</v>
      </c>
      <c r="B429" s="14">
        <v>0</v>
      </c>
      <c r="C429" s="11">
        <v>123389290.34999999</v>
      </c>
      <c r="D429" s="11">
        <v>0</v>
      </c>
      <c r="E429" s="14">
        <f t="shared" si="101"/>
        <v>123389290.34999999</v>
      </c>
      <c r="F429" s="14">
        <v>123389290.34999999</v>
      </c>
      <c r="G429" s="34">
        <f t="shared" si="102"/>
        <v>100</v>
      </c>
      <c r="H429" s="3"/>
    </row>
    <row r="430" spans="1:8" s="3" customFormat="1" ht="24" x14ac:dyDescent="0.25">
      <c r="A430" s="17" t="s">
        <v>406</v>
      </c>
      <c r="B430" s="14">
        <v>0</v>
      </c>
      <c r="C430" s="11">
        <v>110570919.2</v>
      </c>
      <c r="D430" s="11">
        <v>0</v>
      </c>
      <c r="E430" s="14">
        <f t="shared" si="101"/>
        <v>110570919.2</v>
      </c>
      <c r="F430" s="14">
        <v>110570919.2</v>
      </c>
      <c r="G430" s="34">
        <f t="shared" si="102"/>
        <v>100</v>
      </c>
    </row>
    <row r="431" spans="1:8" s="3" customFormat="1" ht="24" x14ac:dyDescent="0.25">
      <c r="A431" s="17" t="s">
        <v>407</v>
      </c>
      <c r="B431" s="14">
        <v>0</v>
      </c>
      <c r="C431" s="11">
        <v>242946426.94</v>
      </c>
      <c r="D431" s="11">
        <v>0</v>
      </c>
      <c r="E431" s="14">
        <f t="shared" si="101"/>
        <v>242946426.94</v>
      </c>
      <c r="F431" s="14">
        <v>242946426.94</v>
      </c>
      <c r="G431" s="34">
        <f t="shared" si="102"/>
        <v>100</v>
      </c>
    </row>
    <row r="432" spans="1:8" s="3" customFormat="1" ht="24" x14ac:dyDescent="0.25">
      <c r="A432" s="17" t="s">
        <v>408</v>
      </c>
      <c r="B432" s="14">
        <v>0</v>
      </c>
      <c r="C432" s="11">
        <v>113437330.70999999</v>
      </c>
      <c r="D432" s="11">
        <v>0</v>
      </c>
      <c r="E432" s="14">
        <f t="shared" si="101"/>
        <v>113437330.70999999</v>
      </c>
      <c r="F432" s="14">
        <v>113437330.70999999</v>
      </c>
      <c r="G432" s="34">
        <f t="shared" si="102"/>
        <v>100</v>
      </c>
    </row>
    <row r="433" spans="1:8" s="3" customFormat="1" ht="24" x14ac:dyDescent="0.25">
      <c r="A433" s="17" t="s">
        <v>409</v>
      </c>
      <c r="B433" s="14">
        <v>0</v>
      </c>
      <c r="C433" s="11">
        <v>260825929.93000001</v>
      </c>
      <c r="D433" s="11">
        <v>0</v>
      </c>
      <c r="E433" s="14">
        <f t="shared" si="101"/>
        <v>260825929.93000001</v>
      </c>
      <c r="F433" s="14">
        <v>260825929.93000001</v>
      </c>
      <c r="G433" s="34">
        <f t="shared" si="102"/>
        <v>100</v>
      </c>
    </row>
    <row r="434" spans="1:8" s="3" customFormat="1" ht="24" x14ac:dyDescent="0.25">
      <c r="A434" s="17" t="s">
        <v>410</v>
      </c>
      <c r="B434" s="14">
        <v>0</v>
      </c>
      <c r="C434" s="11">
        <v>167528385.91999999</v>
      </c>
      <c r="D434" s="11">
        <v>0</v>
      </c>
      <c r="E434" s="14">
        <f t="shared" si="101"/>
        <v>167528385.91999999</v>
      </c>
      <c r="F434" s="14">
        <v>167528385.91999999</v>
      </c>
      <c r="G434" s="34">
        <f t="shared" si="102"/>
        <v>100</v>
      </c>
    </row>
    <row r="435" spans="1:8" s="3" customFormat="1" ht="24" x14ac:dyDescent="0.25">
      <c r="A435" s="17" t="s">
        <v>411</v>
      </c>
      <c r="B435" s="14">
        <v>0</v>
      </c>
      <c r="C435" s="11">
        <v>127141312.16</v>
      </c>
      <c r="D435" s="11">
        <v>0</v>
      </c>
      <c r="E435" s="14">
        <f t="shared" si="101"/>
        <v>127141312.16</v>
      </c>
      <c r="F435" s="14">
        <v>127141312.16</v>
      </c>
      <c r="G435" s="34">
        <f t="shared" si="102"/>
        <v>100</v>
      </c>
    </row>
    <row r="436" spans="1:8" s="3" customFormat="1" x14ac:dyDescent="0.25">
      <c r="A436" s="17" t="s">
        <v>415</v>
      </c>
      <c r="B436" s="14">
        <v>0</v>
      </c>
      <c r="C436" s="14">
        <v>0</v>
      </c>
      <c r="D436" s="11">
        <v>0</v>
      </c>
      <c r="E436" s="14">
        <f t="shared" si="101"/>
        <v>0</v>
      </c>
      <c r="F436" s="14">
        <v>9647420</v>
      </c>
      <c r="G436" s="34">
        <f>IF(F436=0,0,IF(E436=0,100,F436/E436*100))</f>
        <v>100</v>
      </c>
      <c r="H436" s="4"/>
    </row>
    <row r="437" spans="1:8" s="3" customFormat="1" x14ac:dyDescent="0.25">
      <c r="A437" s="17" t="s">
        <v>416</v>
      </c>
      <c r="B437" s="14">
        <v>0</v>
      </c>
      <c r="C437" s="14">
        <v>0</v>
      </c>
      <c r="D437" s="11">
        <v>0</v>
      </c>
      <c r="E437" s="14">
        <f t="shared" si="101"/>
        <v>0</v>
      </c>
      <c r="F437" s="14">
        <v>170000</v>
      </c>
      <c r="G437" s="34">
        <f>IF(F437=0,0,IF(E437=0,100,F437/E437*100))</f>
        <v>100</v>
      </c>
    </row>
    <row r="438" spans="1:8" x14ac:dyDescent="0.25">
      <c r="A438" s="17" t="s">
        <v>417</v>
      </c>
      <c r="B438" s="14">
        <v>0</v>
      </c>
      <c r="C438" s="11">
        <v>6971898.0999999996</v>
      </c>
      <c r="D438" s="11">
        <v>0</v>
      </c>
      <c r="E438" s="14">
        <f t="shared" si="101"/>
        <v>6971898.0999999996</v>
      </c>
      <c r="F438" s="14">
        <v>6971898.0999999996</v>
      </c>
      <c r="G438" s="34">
        <f>IF(F438=0,0,IF(E438=0,100,F438/E438*100))</f>
        <v>100</v>
      </c>
      <c r="H438" s="3"/>
    </row>
    <row r="439" spans="1:8" ht="24" x14ac:dyDescent="0.25">
      <c r="A439" s="17" t="s">
        <v>418</v>
      </c>
      <c r="B439" s="14">
        <v>0</v>
      </c>
      <c r="C439" s="11">
        <v>33047234</v>
      </c>
      <c r="D439" s="11">
        <v>0</v>
      </c>
      <c r="E439" s="14">
        <f t="shared" si="101"/>
        <v>33047234</v>
      </c>
      <c r="F439" s="14">
        <v>33047234</v>
      </c>
      <c r="G439" s="34">
        <f>IF(F439=0,0,IF(E439=0,100,F439/E439*100))</f>
        <v>100</v>
      </c>
      <c r="H439" s="3"/>
    </row>
    <row r="440" spans="1:8" x14ac:dyDescent="0.25">
      <c r="A440" s="17" t="s">
        <v>419</v>
      </c>
      <c r="B440" s="14">
        <v>0</v>
      </c>
      <c r="C440" s="11">
        <v>245000</v>
      </c>
      <c r="D440" s="11">
        <v>0</v>
      </c>
      <c r="E440" s="14">
        <f t="shared" si="101"/>
        <v>245000</v>
      </c>
      <c r="F440" s="14">
        <v>245000</v>
      </c>
      <c r="G440" s="34">
        <f t="shared" ref="G440:G441" si="103">IF(F440=0,0,IF(E440=0,100,F440/E440*100))</f>
        <v>100</v>
      </c>
      <c r="H440" s="3"/>
    </row>
    <row r="441" spans="1:8" s="3" customFormat="1" x14ac:dyDescent="0.25">
      <c r="A441" s="17" t="s">
        <v>420</v>
      </c>
      <c r="B441" s="14">
        <v>0</v>
      </c>
      <c r="C441" s="11">
        <v>418510</v>
      </c>
      <c r="D441" s="11">
        <v>0</v>
      </c>
      <c r="E441" s="14">
        <f t="shared" si="101"/>
        <v>418510</v>
      </c>
      <c r="F441" s="14">
        <v>418510</v>
      </c>
      <c r="G441" s="34">
        <f t="shared" si="103"/>
        <v>100</v>
      </c>
    </row>
    <row r="442" spans="1:8" s="3" customFormat="1" x14ac:dyDescent="0.25">
      <c r="A442" s="5" t="s">
        <v>421</v>
      </c>
      <c r="B442" s="6">
        <f t="shared" ref="B442:D442" si="104">SUM(B443:B449)</f>
        <v>2165650836</v>
      </c>
      <c r="C442" s="6">
        <f>SUM(C443:C449)</f>
        <v>899470187.22000003</v>
      </c>
      <c r="D442" s="6">
        <f t="shared" si="104"/>
        <v>0</v>
      </c>
      <c r="E442" s="6">
        <f>SUM(E443:E449)</f>
        <v>3065121023.2199998</v>
      </c>
      <c r="F442" s="6">
        <f>SUM(F443:F449)</f>
        <v>3065121023.2199998</v>
      </c>
      <c r="G442" s="16">
        <f>IF(F442=0,0,IF(E442=0,100,F442/E442*100))</f>
        <v>100</v>
      </c>
    </row>
    <row r="443" spans="1:8" s="3" customFormat="1" x14ac:dyDescent="0.25">
      <c r="A443" s="19" t="s">
        <v>422</v>
      </c>
      <c r="B443" s="13">
        <v>2165650836</v>
      </c>
      <c r="C443" s="14">
        <v>0</v>
      </c>
      <c r="D443" s="11">
        <v>0</v>
      </c>
      <c r="E443" s="14">
        <f t="shared" si="101"/>
        <v>2165650836</v>
      </c>
      <c r="F443" s="14">
        <v>0</v>
      </c>
      <c r="G443" s="33">
        <f>IF(F443=0,0,IF(E443=0,100,F443/E443*100))</f>
        <v>0</v>
      </c>
    </row>
    <row r="444" spans="1:8" s="3" customFormat="1" x14ac:dyDescent="0.25">
      <c r="A444" s="19" t="s">
        <v>423</v>
      </c>
      <c r="B444" s="14">
        <v>0</v>
      </c>
      <c r="C444" s="11">
        <v>6214100.7000000002</v>
      </c>
      <c r="D444" s="11">
        <v>0</v>
      </c>
      <c r="E444" s="14">
        <f t="shared" si="101"/>
        <v>6214100.7000000002</v>
      </c>
      <c r="F444" s="14">
        <v>6214100.7000000002</v>
      </c>
      <c r="G444" s="33">
        <f t="shared" ref="G444:G449" si="105">IF(F444=0,0,IF(E444=0,100,F444/E444*100))</f>
        <v>100</v>
      </c>
    </row>
    <row r="445" spans="1:8" s="3" customFormat="1" x14ac:dyDescent="0.25">
      <c r="A445" s="19" t="s">
        <v>424</v>
      </c>
      <c r="B445" s="14">
        <v>0</v>
      </c>
      <c r="C445" s="11">
        <v>14796293</v>
      </c>
      <c r="D445" s="11">
        <v>0</v>
      </c>
      <c r="E445" s="14">
        <f t="shared" si="101"/>
        <v>14796293</v>
      </c>
      <c r="F445" s="14">
        <v>14796293</v>
      </c>
      <c r="G445" s="33">
        <f t="shared" si="105"/>
        <v>100</v>
      </c>
    </row>
    <row r="446" spans="1:8" s="3" customFormat="1" x14ac:dyDescent="0.25">
      <c r="A446" s="19" t="s">
        <v>425</v>
      </c>
      <c r="B446" s="14">
        <v>0</v>
      </c>
      <c r="C446" s="11">
        <v>400654982.44</v>
      </c>
      <c r="D446" s="11">
        <v>0</v>
      </c>
      <c r="E446" s="14">
        <f t="shared" si="101"/>
        <v>400654982.44</v>
      </c>
      <c r="F446" s="14">
        <v>2566305818.4400001</v>
      </c>
      <c r="G446" s="33">
        <f t="shared" si="105"/>
        <v>640.52761875345368</v>
      </c>
    </row>
    <row r="447" spans="1:8" s="3" customFormat="1" x14ac:dyDescent="0.25">
      <c r="A447" s="19" t="s">
        <v>426</v>
      </c>
      <c r="B447" s="14">
        <v>0</v>
      </c>
      <c r="C447" s="11">
        <f>460000000+2500000</f>
        <v>462500000</v>
      </c>
      <c r="D447" s="11">
        <v>0</v>
      </c>
      <c r="E447" s="14">
        <f t="shared" si="101"/>
        <v>462500000</v>
      </c>
      <c r="F447" s="14">
        <v>460000000</v>
      </c>
      <c r="G447" s="33">
        <f t="shared" si="105"/>
        <v>99.459459459459467</v>
      </c>
    </row>
    <row r="448" spans="1:8" s="3" customFormat="1" x14ac:dyDescent="0.25">
      <c r="A448" s="19" t="s">
        <v>427</v>
      </c>
      <c r="B448" s="14">
        <v>0</v>
      </c>
      <c r="C448" s="11">
        <f>1366816+7603785.32+3865228.36+2468981.4</f>
        <v>15304811.08</v>
      </c>
      <c r="D448" s="11">
        <v>0</v>
      </c>
      <c r="E448" s="14">
        <f t="shared" si="101"/>
        <v>15304811.08</v>
      </c>
      <c r="F448" s="14">
        <v>15304811.08</v>
      </c>
      <c r="G448" s="33">
        <f t="shared" si="105"/>
        <v>100</v>
      </c>
    </row>
    <row r="449" spans="1:8" x14ac:dyDescent="0.25">
      <c r="A449" s="19" t="s">
        <v>428</v>
      </c>
      <c r="B449" s="14">
        <v>0</v>
      </c>
      <c r="C449" s="11">
        <v>0</v>
      </c>
      <c r="D449" s="11">
        <v>0</v>
      </c>
      <c r="E449" s="14">
        <f t="shared" si="101"/>
        <v>0</v>
      </c>
      <c r="F449" s="14">
        <v>2500000</v>
      </c>
      <c r="G449" s="33">
        <f t="shared" si="105"/>
        <v>100</v>
      </c>
      <c r="H449" s="3"/>
    </row>
    <row r="450" spans="1:8" x14ac:dyDescent="0.25">
      <c r="A450" s="5" t="s">
        <v>429</v>
      </c>
      <c r="B450" s="6">
        <f t="shared" ref="B450:D450" si="106">SUM(B451:B453)</f>
        <v>165936609</v>
      </c>
      <c r="C450" s="6">
        <f>SUM(C451:C453)</f>
        <v>57888184.530000001</v>
      </c>
      <c r="D450" s="6">
        <f t="shared" si="106"/>
        <v>0</v>
      </c>
      <c r="E450" s="6">
        <f>SUM(E451:E453)</f>
        <v>223824793.53</v>
      </c>
      <c r="F450" s="6">
        <f>SUM(F451:F453)</f>
        <v>174373952.13</v>
      </c>
      <c r="G450" s="16">
        <f>IF(F450=0,0,IF(E450=0,100,F450/E450*100))</f>
        <v>77.906450567831328</v>
      </c>
      <c r="H450" s="3"/>
    </row>
    <row r="451" spans="1:8" x14ac:dyDescent="0.25">
      <c r="A451" s="7" t="s">
        <v>430</v>
      </c>
      <c r="B451" s="10">
        <v>0</v>
      </c>
      <c r="C451" s="11">
        <v>35141762</v>
      </c>
      <c r="D451" s="9">
        <v>0</v>
      </c>
      <c r="E451" s="10">
        <f t="shared" ref="E451:E453" si="107">+B451+C451+D451</f>
        <v>35141762</v>
      </c>
      <c r="F451" s="10">
        <v>34768079</v>
      </c>
      <c r="G451" s="33">
        <f>IF(F451=0,0,IF(E451=0,100,F451/E451*100))</f>
        <v>98.936641253218895</v>
      </c>
      <c r="H451" s="3"/>
    </row>
    <row r="452" spans="1:8" s="3" customFormat="1" x14ac:dyDescent="0.25">
      <c r="A452" s="7" t="s">
        <v>431</v>
      </c>
      <c r="B452" s="10">
        <v>0</v>
      </c>
      <c r="C452" s="11">
        <v>22746422.530000001</v>
      </c>
      <c r="D452" s="9">
        <v>0</v>
      </c>
      <c r="E452" s="10">
        <f t="shared" si="107"/>
        <v>22746422.530000001</v>
      </c>
      <c r="F452" s="10">
        <v>23120105.530000001</v>
      </c>
      <c r="G452" s="33">
        <f t="shared" ref="G452:G453" si="108">IF(F452=0,0,IF(E452=0,100,F452/E452*100))</f>
        <v>101.64282097330756</v>
      </c>
    </row>
    <row r="453" spans="1:8" s="3" customFormat="1" x14ac:dyDescent="0.25">
      <c r="A453" s="7" t="s">
        <v>432</v>
      </c>
      <c r="B453" s="8">
        <v>165936609</v>
      </c>
      <c r="C453" s="10">
        <v>0</v>
      </c>
      <c r="D453" s="9">
        <v>0</v>
      </c>
      <c r="E453" s="10">
        <f t="shared" si="107"/>
        <v>165936609</v>
      </c>
      <c r="F453" s="10">
        <v>116485767.59999999</v>
      </c>
      <c r="G453" s="33">
        <f t="shared" si="108"/>
        <v>70.198956277333593</v>
      </c>
    </row>
    <row r="454" spans="1:8" s="3" customFormat="1" x14ac:dyDescent="0.25">
      <c r="A454" s="5" t="s">
        <v>433</v>
      </c>
      <c r="B454" s="6">
        <f t="shared" ref="B454:D454" si="109">SUM(B455:B457)</f>
        <v>0</v>
      </c>
      <c r="C454" s="6">
        <f>SUM(C455:C457)</f>
        <v>500000</v>
      </c>
      <c r="D454" s="6">
        <f t="shared" si="109"/>
        <v>0</v>
      </c>
      <c r="E454" s="6">
        <f>SUM(E455:E457)</f>
        <v>500000</v>
      </c>
      <c r="F454" s="6">
        <f>SUM(F455:F457)</f>
        <v>3616027.82</v>
      </c>
      <c r="G454" s="16">
        <f t="shared" ref="G454:G459" si="110">IF(F454=0,0,IF(E454=0,100,F454/E454*100))</f>
        <v>723.20556399999998</v>
      </c>
    </row>
    <row r="455" spans="1:8" s="3" customFormat="1" x14ac:dyDescent="0.25">
      <c r="A455" s="19" t="s">
        <v>434</v>
      </c>
      <c r="B455" s="13">
        <v>0</v>
      </c>
      <c r="C455" s="14">
        <v>500000</v>
      </c>
      <c r="D455" s="11">
        <v>0</v>
      </c>
      <c r="E455" s="14">
        <f t="shared" ref="E455:E457" si="111">+B455+C455+D455</f>
        <v>500000</v>
      </c>
      <c r="F455" s="14">
        <v>500000</v>
      </c>
      <c r="G455" s="33">
        <f t="shared" si="110"/>
        <v>100</v>
      </c>
      <c r="H455" s="4"/>
    </row>
    <row r="456" spans="1:8" s="3" customFormat="1" x14ac:dyDescent="0.25">
      <c r="A456" s="19" t="s">
        <v>435</v>
      </c>
      <c r="B456" s="13">
        <v>0</v>
      </c>
      <c r="C456" s="14">
        <v>0</v>
      </c>
      <c r="D456" s="11">
        <v>0</v>
      </c>
      <c r="E456" s="14">
        <f t="shared" si="111"/>
        <v>0</v>
      </c>
      <c r="F456" s="14">
        <v>0</v>
      </c>
      <c r="G456" s="33">
        <f t="shared" si="110"/>
        <v>0</v>
      </c>
      <c r="H456" s="4"/>
    </row>
    <row r="457" spans="1:8" s="3" customFormat="1" x14ac:dyDescent="0.25">
      <c r="A457" s="19" t="s">
        <v>436</v>
      </c>
      <c r="B457" s="13">
        <v>0</v>
      </c>
      <c r="C457" s="14">
        <v>0</v>
      </c>
      <c r="D457" s="11">
        <v>0</v>
      </c>
      <c r="E457" s="14">
        <f t="shared" si="111"/>
        <v>0</v>
      </c>
      <c r="F457" s="14">
        <v>3116027.82</v>
      </c>
      <c r="G457" s="33">
        <f t="shared" si="110"/>
        <v>100</v>
      </c>
    </row>
    <row r="458" spans="1:8" s="3" customFormat="1" x14ac:dyDescent="0.25">
      <c r="A458" s="5" t="s">
        <v>437</v>
      </c>
      <c r="B458" s="6">
        <f>SUM(B459:B471)</f>
        <v>0</v>
      </c>
      <c r="C458" s="6">
        <f>SUM(C459:C472)</f>
        <v>71355627.150000006</v>
      </c>
      <c r="D458" s="6">
        <f>SUM(D459:D471)</f>
        <v>0</v>
      </c>
      <c r="E458" s="6">
        <f>SUM(E459:E472)</f>
        <v>71355627.150000006</v>
      </c>
      <c r="F458" s="6">
        <f>SUM(F459:F472)</f>
        <v>71355627.150000006</v>
      </c>
      <c r="G458" s="16">
        <f t="shared" si="110"/>
        <v>100</v>
      </c>
      <c r="H458" s="4"/>
    </row>
    <row r="459" spans="1:8" s="3" customFormat="1" x14ac:dyDescent="0.25">
      <c r="A459" s="17" t="s">
        <v>438</v>
      </c>
      <c r="B459" s="14">
        <v>0</v>
      </c>
      <c r="C459" s="11">
        <v>11403264.51</v>
      </c>
      <c r="D459" s="11">
        <v>0</v>
      </c>
      <c r="E459" s="14">
        <f t="shared" ref="E459:E472" si="112">+B459+C459+D459</f>
        <v>11403264.51</v>
      </c>
      <c r="F459" s="14">
        <v>11403264.51</v>
      </c>
      <c r="G459" s="34">
        <f t="shared" si="110"/>
        <v>100</v>
      </c>
      <c r="H459" s="4"/>
    </row>
    <row r="460" spans="1:8" s="3" customFormat="1" x14ac:dyDescent="0.25">
      <c r="A460" s="17" t="s">
        <v>439</v>
      </c>
      <c r="B460" s="14">
        <v>0</v>
      </c>
      <c r="C460" s="11">
        <f>14984762.97+4994920.99</f>
        <v>19979683.960000001</v>
      </c>
      <c r="D460" s="11">
        <v>0</v>
      </c>
      <c r="E460" s="14">
        <f t="shared" si="112"/>
        <v>19979683.960000001</v>
      </c>
      <c r="F460" s="14">
        <v>19979683.960000001</v>
      </c>
      <c r="G460" s="34">
        <f t="shared" ref="G460:G472" si="113">IF(F460=0,0,IF(E460=0,100,F460/E460*100))</f>
        <v>100</v>
      </c>
      <c r="H460" s="4"/>
    </row>
    <row r="461" spans="1:8" s="3" customFormat="1" x14ac:dyDescent="0.25">
      <c r="A461" s="17" t="s">
        <v>440</v>
      </c>
      <c r="B461" s="14">
        <v>0</v>
      </c>
      <c r="C461" s="14">
        <v>3120000</v>
      </c>
      <c r="D461" s="11">
        <v>0</v>
      </c>
      <c r="E461" s="14">
        <f t="shared" si="112"/>
        <v>3120000</v>
      </c>
      <c r="F461" s="14">
        <v>3120000</v>
      </c>
      <c r="G461" s="34">
        <f t="shared" si="113"/>
        <v>100</v>
      </c>
      <c r="H461" s="4"/>
    </row>
    <row r="462" spans="1:8" s="3" customFormat="1" x14ac:dyDescent="0.25">
      <c r="A462" s="17" t="s">
        <v>441</v>
      </c>
      <c r="B462" s="14">
        <v>0</v>
      </c>
      <c r="C462" s="14">
        <v>1012980</v>
      </c>
      <c r="D462" s="11">
        <v>0</v>
      </c>
      <c r="E462" s="14">
        <f t="shared" si="112"/>
        <v>1012980</v>
      </c>
      <c r="F462" s="14">
        <v>1012980</v>
      </c>
      <c r="G462" s="34">
        <f t="shared" si="113"/>
        <v>100</v>
      </c>
    </row>
    <row r="463" spans="1:8" s="3" customFormat="1" x14ac:dyDescent="0.25">
      <c r="A463" s="17" t="s">
        <v>442</v>
      </c>
      <c r="B463" s="14">
        <v>0</v>
      </c>
      <c r="C463" s="11">
        <v>1621379.22</v>
      </c>
      <c r="D463" s="11">
        <v>0</v>
      </c>
      <c r="E463" s="14">
        <f t="shared" si="112"/>
        <v>1621379.22</v>
      </c>
      <c r="F463" s="14">
        <v>1621379.22</v>
      </c>
      <c r="G463" s="34">
        <f t="shared" si="113"/>
        <v>100</v>
      </c>
    </row>
    <row r="464" spans="1:8" s="3" customFormat="1" x14ac:dyDescent="0.25">
      <c r="A464" s="17" t="s">
        <v>443</v>
      </c>
      <c r="B464" s="14">
        <v>0</v>
      </c>
      <c r="C464" s="11">
        <v>16447550</v>
      </c>
      <c r="D464" s="11">
        <v>0</v>
      </c>
      <c r="E464" s="14">
        <f t="shared" si="112"/>
        <v>16447550</v>
      </c>
      <c r="F464" s="14">
        <v>16447550</v>
      </c>
      <c r="G464" s="34">
        <f t="shared" si="113"/>
        <v>100</v>
      </c>
    </row>
    <row r="465" spans="1:8" s="3" customFormat="1" x14ac:dyDescent="0.25">
      <c r="A465" s="17" t="s">
        <v>444</v>
      </c>
      <c r="B465" s="14">
        <v>0</v>
      </c>
      <c r="C465" s="14">
        <f>2365800</f>
        <v>2365800</v>
      </c>
      <c r="D465" s="11">
        <v>0</v>
      </c>
      <c r="E465" s="14">
        <f t="shared" si="112"/>
        <v>2365800</v>
      </c>
      <c r="F465" s="14">
        <v>2365800</v>
      </c>
      <c r="G465" s="34">
        <f t="shared" si="113"/>
        <v>100</v>
      </c>
    </row>
    <row r="466" spans="1:8" s="3" customFormat="1" x14ac:dyDescent="0.25">
      <c r="A466" s="17" t="s">
        <v>445</v>
      </c>
      <c r="B466" s="14">
        <v>0</v>
      </c>
      <c r="C466" s="11">
        <v>4150368</v>
      </c>
      <c r="D466" s="11">
        <v>0</v>
      </c>
      <c r="E466" s="14">
        <f t="shared" si="112"/>
        <v>4150368</v>
      </c>
      <c r="F466" s="14">
        <v>4150368</v>
      </c>
      <c r="G466" s="34">
        <f t="shared" si="113"/>
        <v>100</v>
      </c>
    </row>
    <row r="467" spans="1:8" s="3" customFormat="1" x14ac:dyDescent="0.25">
      <c r="A467" s="17" t="s">
        <v>446</v>
      </c>
      <c r="B467" s="14">
        <v>0</v>
      </c>
      <c r="C467" s="11">
        <v>3595000</v>
      </c>
      <c r="D467" s="11">
        <v>0</v>
      </c>
      <c r="E467" s="14">
        <f t="shared" si="112"/>
        <v>3595000</v>
      </c>
      <c r="F467" s="14">
        <v>3595000</v>
      </c>
      <c r="G467" s="34">
        <f t="shared" si="113"/>
        <v>100</v>
      </c>
      <c r="H467" s="4"/>
    </row>
    <row r="468" spans="1:8" s="3" customFormat="1" x14ac:dyDescent="0.25">
      <c r="A468" s="17" t="s">
        <v>447</v>
      </c>
      <c r="B468" s="14">
        <v>0</v>
      </c>
      <c r="C468" s="11">
        <v>1856576.77</v>
      </c>
      <c r="D468" s="11">
        <v>0</v>
      </c>
      <c r="E468" s="14">
        <f t="shared" si="112"/>
        <v>1856576.77</v>
      </c>
      <c r="F468" s="14">
        <v>1856576.77</v>
      </c>
      <c r="G468" s="34">
        <f t="shared" si="113"/>
        <v>100</v>
      </c>
      <c r="H468" s="4"/>
    </row>
    <row r="469" spans="1:8" s="3" customFormat="1" x14ac:dyDescent="0.25">
      <c r="A469" s="17" t="s">
        <v>448</v>
      </c>
      <c r="B469" s="14">
        <v>0</v>
      </c>
      <c r="C469" s="14">
        <v>3160032.69</v>
      </c>
      <c r="D469" s="11">
        <v>0</v>
      </c>
      <c r="E469" s="14">
        <f t="shared" si="112"/>
        <v>3160032.69</v>
      </c>
      <c r="F469" s="14">
        <v>3160032.69</v>
      </c>
      <c r="G469" s="34">
        <f t="shared" si="113"/>
        <v>100</v>
      </c>
    </row>
    <row r="470" spans="1:8" x14ac:dyDescent="0.25">
      <c r="A470" s="17" t="s">
        <v>449</v>
      </c>
      <c r="B470" s="14">
        <v>0</v>
      </c>
      <c r="C470" s="11">
        <v>745000</v>
      </c>
      <c r="D470" s="11">
        <v>0</v>
      </c>
      <c r="E470" s="14">
        <f t="shared" si="112"/>
        <v>745000</v>
      </c>
      <c r="F470" s="14">
        <v>745000</v>
      </c>
      <c r="G470" s="34">
        <f t="shared" si="113"/>
        <v>100</v>
      </c>
      <c r="H470" s="3"/>
    </row>
    <row r="471" spans="1:8" x14ac:dyDescent="0.25">
      <c r="A471" s="17" t="s">
        <v>450</v>
      </c>
      <c r="B471" s="14">
        <v>0</v>
      </c>
      <c r="C471" s="11">
        <v>618048</v>
      </c>
      <c r="D471" s="11">
        <v>0</v>
      </c>
      <c r="E471" s="14">
        <f t="shared" si="112"/>
        <v>618048</v>
      </c>
      <c r="F471" s="14">
        <v>618048</v>
      </c>
      <c r="G471" s="34">
        <f t="shared" si="113"/>
        <v>100</v>
      </c>
      <c r="H471" s="3"/>
    </row>
    <row r="472" spans="1:8" s="3" customFormat="1" ht="24" x14ac:dyDescent="0.25">
      <c r="A472" s="17" t="s">
        <v>451</v>
      </c>
      <c r="B472" s="14">
        <v>0</v>
      </c>
      <c r="C472" s="11">
        <v>1279944</v>
      </c>
      <c r="D472" s="11">
        <v>0</v>
      </c>
      <c r="E472" s="14">
        <f t="shared" si="112"/>
        <v>1279944</v>
      </c>
      <c r="F472" s="14">
        <v>1279944</v>
      </c>
      <c r="G472" s="34">
        <f t="shared" si="113"/>
        <v>100</v>
      </c>
    </row>
    <row r="473" spans="1:8" x14ac:dyDescent="0.25">
      <c r="A473" s="5" t="s">
        <v>452</v>
      </c>
      <c r="B473" s="6">
        <f t="shared" ref="B473:D473" si="114">SUM(B474:B475)</f>
        <v>0</v>
      </c>
      <c r="C473" s="6">
        <f>SUM(C474:C475)</f>
        <v>39184606</v>
      </c>
      <c r="D473" s="6">
        <f t="shared" si="114"/>
        <v>0</v>
      </c>
      <c r="E473" s="6">
        <f>SUM(E474:E475)</f>
        <v>39184606</v>
      </c>
      <c r="F473" s="6">
        <f>SUM(F474:F475)</f>
        <v>39184606</v>
      </c>
      <c r="G473" s="16">
        <f>IF(F473=0,0,IF(E473=0,100,F473/E473*100))</f>
        <v>100</v>
      </c>
      <c r="H473" s="3"/>
    </row>
    <row r="474" spans="1:8" x14ac:dyDescent="0.25">
      <c r="A474" s="17" t="s">
        <v>453</v>
      </c>
      <c r="B474" s="14">
        <v>0</v>
      </c>
      <c r="C474" s="11">
        <f>24979224.2+10705381.8</f>
        <v>35684606</v>
      </c>
      <c r="D474" s="9">
        <v>0</v>
      </c>
      <c r="E474" s="10">
        <f t="shared" ref="E474:E475" si="115">+B474+C474+D474</f>
        <v>35684606</v>
      </c>
      <c r="F474" s="10">
        <v>35684606</v>
      </c>
      <c r="G474" s="34">
        <f>IF(F474=0,0,IF(E474=0,100,F474/E474*100))</f>
        <v>100</v>
      </c>
    </row>
    <row r="475" spans="1:8" x14ac:dyDescent="0.25">
      <c r="A475" s="17" t="s">
        <v>454</v>
      </c>
      <c r="B475" s="14">
        <v>0</v>
      </c>
      <c r="C475" s="11">
        <v>3500000</v>
      </c>
      <c r="D475" s="9">
        <v>0</v>
      </c>
      <c r="E475" s="10">
        <f t="shared" si="115"/>
        <v>3500000</v>
      </c>
      <c r="F475" s="10">
        <v>3500000</v>
      </c>
      <c r="G475" s="34">
        <f>IF(F475=0,0,IF(E475=0,100,F475/E475*100))</f>
        <v>100</v>
      </c>
    </row>
    <row r="476" spans="1:8" x14ac:dyDescent="0.25">
      <c r="A476" s="5" t="s">
        <v>455</v>
      </c>
      <c r="B476" s="6">
        <f t="shared" ref="B476:D476" si="116">SUM(B477:B478)</f>
        <v>0</v>
      </c>
      <c r="C476" s="6">
        <f>SUM(C477:C478)</f>
        <v>3047444</v>
      </c>
      <c r="D476" s="6">
        <f t="shared" si="116"/>
        <v>0</v>
      </c>
      <c r="E476" s="6">
        <f>SUM(E477:E478)</f>
        <v>3047444</v>
      </c>
      <c r="F476" s="6">
        <f>SUM(F477:F478)</f>
        <v>3047444</v>
      </c>
      <c r="G476" s="16">
        <f>IF(F476=0,0,IF(E476=0,100,F476/E476*100))</f>
        <v>100</v>
      </c>
      <c r="H476" s="3"/>
    </row>
    <row r="477" spans="1:8" s="3" customFormat="1" x14ac:dyDescent="0.25">
      <c r="A477" s="17" t="s">
        <v>456</v>
      </c>
      <c r="B477" s="10">
        <v>0</v>
      </c>
      <c r="C477" s="11">
        <v>2113244</v>
      </c>
      <c r="D477" s="9">
        <v>0</v>
      </c>
      <c r="E477" s="10">
        <f t="shared" ref="E477:E478" si="117">+B477+C477+D477</f>
        <v>2113244</v>
      </c>
      <c r="F477" s="10">
        <v>2113244</v>
      </c>
      <c r="G477" s="34">
        <f t="shared" ref="G477:G478" si="118">IF(F477=0,0,IF(E477=0,100,F477/E477*100))</f>
        <v>100</v>
      </c>
      <c r="H477" s="4"/>
    </row>
    <row r="478" spans="1:8" s="3" customFormat="1" x14ac:dyDescent="0.25">
      <c r="A478" s="17" t="s">
        <v>457</v>
      </c>
      <c r="B478" s="10">
        <v>0</v>
      </c>
      <c r="C478" s="11">
        <v>934200</v>
      </c>
      <c r="D478" s="9">
        <v>0</v>
      </c>
      <c r="E478" s="10">
        <f t="shared" si="117"/>
        <v>934200</v>
      </c>
      <c r="F478" s="10">
        <v>934200</v>
      </c>
      <c r="G478" s="34">
        <f t="shared" si="118"/>
        <v>100</v>
      </c>
      <c r="H478" s="4"/>
    </row>
    <row r="479" spans="1:8" s="3" customFormat="1" x14ac:dyDescent="0.25">
      <c r="A479" s="5" t="s">
        <v>458</v>
      </c>
      <c r="B479" s="6">
        <f t="shared" ref="B479:D479" si="119">SUM(B480:B480)</f>
        <v>0</v>
      </c>
      <c r="C479" s="6">
        <f>SUM(C480:C480)</f>
        <v>2278240</v>
      </c>
      <c r="D479" s="6">
        <f t="shared" si="119"/>
        <v>0</v>
      </c>
      <c r="E479" s="6">
        <f>SUM(E480:E480)</f>
        <v>2278240</v>
      </c>
      <c r="F479" s="6">
        <f>SUM(F480:F480)</f>
        <v>2278240</v>
      </c>
      <c r="G479" s="16">
        <f>IF(F479=0,0,IF(E479=0,100,F479/E479*100))</f>
        <v>100</v>
      </c>
      <c r="H479" s="4"/>
    </row>
    <row r="480" spans="1:8" s="3" customFormat="1" x14ac:dyDescent="0.25">
      <c r="A480" s="17" t="s">
        <v>459</v>
      </c>
      <c r="B480" s="10">
        <v>0</v>
      </c>
      <c r="C480" s="11">
        <v>2278240</v>
      </c>
      <c r="D480" s="9">
        <v>0</v>
      </c>
      <c r="E480" s="10">
        <f t="shared" ref="E480" si="120">+B480+C480+D480</f>
        <v>2278240</v>
      </c>
      <c r="F480" s="10">
        <v>2278240</v>
      </c>
      <c r="G480" s="34">
        <f>IF(F480=0,0,IF(E480=0,100,F480/E480*100))</f>
        <v>100</v>
      </c>
      <c r="H480" s="4"/>
    </row>
    <row r="481" spans="1:8" s="3" customFormat="1" x14ac:dyDescent="0.25">
      <c r="A481" s="5" t="s">
        <v>460</v>
      </c>
      <c r="B481" s="6">
        <f t="shared" ref="B481:D481" si="121">SUM(B482:B487)</f>
        <v>0</v>
      </c>
      <c r="C481" s="6">
        <f>SUM(C482:C487)</f>
        <v>156611664</v>
      </c>
      <c r="D481" s="6">
        <f t="shared" si="121"/>
        <v>0</v>
      </c>
      <c r="E481" s="6">
        <f>SUM(E482:E487)</f>
        <v>156611664</v>
      </c>
      <c r="F481" s="6">
        <f>SUM(F482:F487)</f>
        <v>156611664</v>
      </c>
      <c r="G481" s="16">
        <f>IF(F481=0,0,IF(E481=0,100,F481/E481*100))</f>
        <v>100</v>
      </c>
      <c r="H481" s="4"/>
    </row>
    <row r="482" spans="1:8" x14ac:dyDescent="0.25">
      <c r="A482" s="19" t="s">
        <v>461</v>
      </c>
      <c r="B482" s="13">
        <v>0</v>
      </c>
      <c r="C482" s="11">
        <f>151337500-151337500</f>
        <v>0</v>
      </c>
      <c r="D482" s="11">
        <v>0</v>
      </c>
      <c r="E482" s="14">
        <f t="shared" ref="E482:E487" si="122">+B482+C482+D482</f>
        <v>0</v>
      </c>
      <c r="F482" s="14">
        <v>0</v>
      </c>
      <c r="G482" s="34">
        <f>IF(F482=0,0,IF(E482=0,100,F482/E482*100))</f>
        <v>0</v>
      </c>
    </row>
    <row r="483" spans="1:8" x14ac:dyDescent="0.25">
      <c r="A483" s="19" t="s">
        <v>462</v>
      </c>
      <c r="B483" s="13">
        <v>0</v>
      </c>
      <c r="C483" s="14">
        <v>1552052</v>
      </c>
      <c r="D483" s="11">
        <v>0</v>
      </c>
      <c r="E483" s="14">
        <f t="shared" si="122"/>
        <v>1552052</v>
      </c>
      <c r="F483" s="14">
        <v>1552052</v>
      </c>
      <c r="G483" s="34">
        <f t="shared" ref="G483:G503" si="123">IF(F483=0,0,IF(E483=0,100,F483/E483*100))</f>
        <v>100</v>
      </c>
    </row>
    <row r="484" spans="1:8" s="3" customFormat="1" x14ac:dyDescent="0.25">
      <c r="A484" s="19" t="s">
        <v>463</v>
      </c>
      <c r="B484" s="14">
        <v>0</v>
      </c>
      <c r="C484" s="14">
        <f>1516800+379200</f>
        <v>1896000</v>
      </c>
      <c r="D484" s="11">
        <v>0</v>
      </c>
      <c r="E484" s="14">
        <f t="shared" si="122"/>
        <v>1896000</v>
      </c>
      <c r="F484" s="14">
        <v>1896000</v>
      </c>
      <c r="G484" s="34">
        <f t="shared" si="123"/>
        <v>100</v>
      </c>
      <c r="H484" s="4"/>
    </row>
    <row r="485" spans="1:8" s="3" customFormat="1" x14ac:dyDescent="0.25">
      <c r="A485" s="19" t="s">
        <v>464</v>
      </c>
      <c r="B485" s="14">
        <v>0</v>
      </c>
      <c r="C485" s="11">
        <v>151337500</v>
      </c>
      <c r="D485" s="11">
        <v>0</v>
      </c>
      <c r="E485" s="14">
        <f t="shared" si="122"/>
        <v>151337500</v>
      </c>
      <c r="F485" s="14">
        <v>151337500</v>
      </c>
      <c r="G485" s="34">
        <f t="shared" si="123"/>
        <v>100</v>
      </c>
      <c r="H485" s="4"/>
    </row>
    <row r="486" spans="1:8" s="3" customFormat="1" x14ac:dyDescent="0.25">
      <c r="A486" s="19" t="s">
        <v>465</v>
      </c>
      <c r="B486" s="14">
        <v>0</v>
      </c>
      <c r="C486" s="11">
        <v>1193112</v>
      </c>
      <c r="D486" s="11">
        <v>0</v>
      </c>
      <c r="E486" s="14">
        <f t="shared" si="122"/>
        <v>1193112</v>
      </c>
      <c r="F486" s="14">
        <v>1193112</v>
      </c>
      <c r="G486" s="34">
        <f t="shared" si="123"/>
        <v>100</v>
      </c>
      <c r="H486" s="4"/>
    </row>
    <row r="487" spans="1:8" s="3" customFormat="1" x14ac:dyDescent="0.25">
      <c r="A487" s="19" t="s">
        <v>466</v>
      </c>
      <c r="B487" s="14">
        <v>0</v>
      </c>
      <c r="C487" s="14">
        <v>633000</v>
      </c>
      <c r="D487" s="11">
        <v>0</v>
      </c>
      <c r="E487" s="14">
        <f t="shared" si="122"/>
        <v>633000</v>
      </c>
      <c r="F487" s="14">
        <v>633000</v>
      </c>
      <c r="G487" s="34">
        <f t="shared" si="123"/>
        <v>100</v>
      </c>
      <c r="H487" s="4"/>
    </row>
    <row r="488" spans="1:8" s="3" customFormat="1" x14ac:dyDescent="0.25">
      <c r="A488" s="5" t="s">
        <v>467</v>
      </c>
      <c r="B488" s="6">
        <f t="shared" ref="B488:D488" si="124">SUM(B489:B503)</f>
        <v>471511784</v>
      </c>
      <c r="C488" s="6">
        <f>SUM(C489:C503)</f>
        <v>376404915.52000004</v>
      </c>
      <c r="D488" s="6">
        <f t="shared" si="124"/>
        <v>0</v>
      </c>
      <c r="E488" s="6">
        <f>SUM(E489:E503)</f>
        <v>847916699.51999998</v>
      </c>
      <c r="F488" s="6">
        <f>SUM(F489:F503)</f>
        <v>893905224.80999994</v>
      </c>
      <c r="G488" s="16">
        <f>IF(F488=0,0,IF(E488=0,100,F488/E488*100))</f>
        <v>105.4237079321629</v>
      </c>
      <c r="H488" s="4"/>
    </row>
    <row r="489" spans="1:8" x14ac:dyDescent="0.25">
      <c r="A489" s="19" t="s">
        <v>468</v>
      </c>
      <c r="B489" s="13">
        <v>2438100</v>
      </c>
      <c r="C489" s="14">
        <v>0</v>
      </c>
      <c r="D489" s="11">
        <v>0</v>
      </c>
      <c r="E489" s="14">
        <f t="shared" ref="E489:E503" si="125">+B489+C489+D489</f>
        <v>2438100</v>
      </c>
      <c r="F489" s="14">
        <v>0</v>
      </c>
      <c r="G489" s="34">
        <f t="shared" si="123"/>
        <v>0</v>
      </c>
    </row>
    <row r="490" spans="1:8" x14ac:dyDescent="0.25">
      <c r="A490" s="19" t="s">
        <v>469</v>
      </c>
      <c r="B490" s="13">
        <v>123500000</v>
      </c>
      <c r="C490" s="14">
        <v>0</v>
      </c>
      <c r="D490" s="11">
        <v>0</v>
      </c>
      <c r="E490" s="14">
        <f t="shared" si="125"/>
        <v>123500000</v>
      </c>
      <c r="F490" s="14">
        <v>51261186.259999998</v>
      </c>
      <c r="G490" s="34">
        <f t="shared" si="123"/>
        <v>41.507033408906878</v>
      </c>
    </row>
    <row r="491" spans="1:8" s="3" customFormat="1" x14ac:dyDescent="0.25">
      <c r="A491" s="19" t="s">
        <v>470</v>
      </c>
      <c r="B491" s="13">
        <v>90000000</v>
      </c>
      <c r="C491" s="14">
        <v>1590718.18</v>
      </c>
      <c r="D491" s="11">
        <v>0</v>
      </c>
      <c r="E491" s="14">
        <f t="shared" si="125"/>
        <v>91590718.180000007</v>
      </c>
      <c r="F491" s="14">
        <v>97953589</v>
      </c>
      <c r="G491" s="34">
        <f t="shared" si="123"/>
        <v>106.94706946996011</v>
      </c>
    </row>
    <row r="492" spans="1:8" x14ac:dyDescent="0.25">
      <c r="A492" s="19" t="s">
        <v>471</v>
      </c>
      <c r="B492" s="13">
        <v>5450600</v>
      </c>
      <c r="C492" s="14">
        <v>0</v>
      </c>
      <c r="D492" s="11">
        <v>0</v>
      </c>
      <c r="E492" s="14">
        <f t="shared" si="125"/>
        <v>5450600</v>
      </c>
      <c r="F492" s="14">
        <v>629894.53</v>
      </c>
      <c r="G492" s="34">
        <f t="shared" si="123"/>
        <v>11.556425531134188</v>
      </c>
    </row>
    <row r="493" spans="1:8" x14ac:dyDescent="0.25">
      <c r="A493" s="19" t="s">
        <v>472</v>
      </c>
      <c r="B493" s="13">
        <v>450000</v>
      </c>
      <c r="C493" s="14">
        <v>0</v>
      </c>
      <c r="D493" s="11">
        <v>0</v>
      </c>
      <c r="E493" s="14">
        <f t="shared" si="125"/>
        <v>450000</v>
      </c>
      <c r="F493" s="14">
        <v>340021.85</v>
      </c>
      <c r="G493" s="34">
        <f t="shared" si="123"/>
        <v>75.560411111111108</v>
      </c>
    </row>
    <row r="494" spans="1:8" x14ac:dyDescent="0.25">
      <c r="A494" s="19" t="s">
        <v>473</v>
      </c>
      <c r="B494" s="13">
        <v>21594784</v>
      </c>
      <c r="C494" s="14">
        <v>0</v>
      </c>
      <c r="D494" s="11">
        <v>0</v>
      </c>
      <c r="E494" s="14">
        <f t="shared" si="125"/>
        <v>21594784</v>
      </c>
      <c r="F494" s="14">
        <v>17093565</v>
      </c>
      <c r="G494" s="34">
        <f t="shared" si="123"/>
        <v>79.15598970566225</v>
      </c>
    </row>
    <row r="495" spans="1:8" x14ac:dyDescent="0.25">
      <c r="A495" s="19" t="s">
        <v>474</v>
      </c>
      <c r="B495" s="13">
        <v>20575656</v>
      </c>
      <c r="C495" s="14">
        <v>0</v>
      </c>
      <c r="D495" s="11">
        <v>0</v>
      </c>
      <c r="E495" s="14">
        <f t="shared" si="125"/>
        <v>20575656</v>
      </c>
      <c r="F495" s="14">
        <v>2073683.69</v>
      </c>
      <c r="G495" s="34">
        <f t="shared" si="123"/>
        <v>10.078335728396704</v>
      </c>
    </row>
    <row r="496" spans="1:8" x14ac:dyDescent="0.25">
      <c r="A496" s="19" t="s">
        <v>475</v>
      </c>
      <c r="B496" s="13">
        <v>24220791</v>
      </c>
      <c r="C496" s="14">
        <v>0</v>
      </c>
      <c r="D496" s="11">
        <v>0</v>
      </c>
      <c r="E496" s="14">
        <f t="shared" si="125"/>
        <v>24220791</v>
      </c>
      <c r="F496" s="14">
        <v>1946152.48</v>
      </c>
      <c r="G496" s="34">
        <f t="shared" si="123"/>
        <v>8.0350492269224407</v>
      </c>
    </row>
    <row r="497" spans="1:8" x14ac:dyDescent="0.25">
      <c r="A497" s="19" t="s">
        <v>476</v>
      </c>
      <c r="B497" s="13">
        <v>853553</v>
      </c>
      <c r="C497" s="14">
        <v>0</v>
      </c>
      <c r="D497" s="11">
        <v>0</v>
      </c>
      <c r="E497" s="14">
        <f t="shared" si="125"/>
        <v>853553</v>
      </c>
      <c r="F497" s="14">
        <v>282481</v>
      </c>
      <c r="G497" s="34">
        <f t="shared" si="123"/>
        <v>33.094722881883143</v>
      </c>
    </row>
    <row r="498" spans="1:8" x14ac:dyDescent="0.25">
      <c r="A498" s="19" t="s">
        <v>477</v>
      </c>
      <c r="B498" s="13">
        <v>61740000</v>
      </c>
      <c r="C498" s="14">
        <v>0</v>
      </c>
      <c r="D498" s="11">
        <v>0</v>
      </c>
      <c r="E498" s="14">
        <f t="shared" si="125"/>
        <v>61740000</v>
      </c>
      <c r="F498" s="14">
        <v>59129294</v>
      </c>
      <c r="G498" s="34">
        <f t="shared" si="123"/>
        <v>95.77145124716553</v>
      </c>
    </row>
    <row r="499" spans="1:8" x14ac:dyDescent="0.25">
      <c r="A499" s="19" t="s">
        <v>478</v>
      </c>
      <c r="B499" s="13">
        <v>104958000</v>
      </c>
      <c r="C499" s="14">
        <v>0</v>
      </c>
      <c r="D499" s="11">
        <v>0</v>
      </c>
      <c r="E499" s="14">
        <f t="shared" si="125"/>
        <v>104958000</v>
      </c>
      <c r="F499" s="14">
        <v>125946106</v>
      </c>
      <c r="G499" s="34">
        <f t="shared" si="123"/>
        <v>119.99667104937213</v>
      </c>
      <c r="H499" s="3"/>
    </row>
    <row r="500" spans="1:8" x14ac:dyDescent="0.25">
      <c r="A500" s="19" t="s">
        <v>479</v>
      </c>
      <c r="B500" s="13">
        <v>6300000</v>
      </c>
      <c r="C500" s="14">
        <v>0</v>
      </c>
      <c r="D500" s="11">
        <v>0</v>
      </c>
      <c r="E500" s="14">
        <f t="shared" si="125"/>
        <v>6300000</v>
      </c>
      <c r="F500" s="14">
        <v>3780656</v>
      </c>
      <c r="G500" s="34">
        <f t="shared" si="123"/>
        <v>60.010412698412694</v>
      </c>
      <c r="H500" s="3"/>
    </row>
    <row r="501" spans="1:8" x14ac:dyDescent="0.25">
      <c r="A501" s="19" t="s">
        <v>480</v>
      </c>
      <c r="B501" s="13">
        <v>3780000</v>
      </c>
      <c r="C501" s="14">
        <v>0</v>
      </c>
      <c r="D501" s="11">
        <v>0</v>
      </c>
      <c r="E501" s="14">
        <f t="shared" si="125"/>
        <v>3780000</v>
      </c>
      <c r="F501" s="14">
        <v>336429</v>
      </c>
      <c r="G501" s="34">
        <f t="shared" si="123"/>
        <v>8.9002380952380964</v>
      </c>
    </row>
    <row r="502" spans="1:8" x14ac:dyDescent="0.25">
      <c r="A502" s="19" t="s">
        <v>481</v>
      </c>
      <c r="B502" s="13">
        <v>5650300</v>
      </c>
      <c r="C502" s="26">
        <f>9847818.35+203343545+606178.83+80082630.82+80883123.04</f>
        <v>374763296.04000002</v>
      </c>
      <c r="D502" s="11">
        <v>0</v>
      </c>
      <c r="E502" s="14">
        <f t="shared" si="125"/>
        <v>380413596.04000002</v>
      </c>
      <c r="F502" s="14">
        <v>533081265</v>
      </c>
      <c r="G502" s="34">
        <f t="shared" si="123"/>
        <v>140.13202223822387</v>
      </c>
    </row>
    <row r="503" spans="1:8" x14ac:dyDescent="0.25">
      <c r="A503" s="19" t="s">
        <v>482</v>
      </c>
      <c r="B503" s="13">
        <v>0</v>
      </c>
      <c r="C503" s="14">
        <v>50901.3</v>
      </c>
      <c r="D503" s="11">
        <v>0</v>
      </c>
      <c r="E503" s="14">
        <f t="shared" si="125"/>
        <v>50901.3</v>
      </c>
      <c r="F503" s="14">
        <v>50901</v>
      </c>
      <c r="G503" s="34">
        <f t="shared" si="123"/>
        <v>99.999410624090146</v>
      </c>
    </row>
    <row r="504" spans="1:8" x14ac:dyDescent="0.25">
      <c r="A504" s="5" t="s">
        <v>483</v>
      </c>
      <c r="B504" s="6">
        <f>SUM(B505:B512)</f>
        <v>19500380</v>
      </c>
      <c r="C504" s="6">
        <f>SUM(C505:C512)</f>
        <v>0</v>
      </c>
      <c r="D504" s="6">
        <f>SUM(D505:D512)</f>
        <v>23811117.719999999</v>
      </c>
      <c r="E504" s="6">
        <f>SUM(E505:E512)</f>
        <v>43311497.719999999</v>
      </c>
      <c r="F504" s="6">
        <f>SUM(F505:F512)</f>
        <v>7623862.4500000002</v>
      </c>
      <c r="G504" s="16">
        <f t="shared" ref="G504:G512" si="126">IF(F504=0,0,IF(E504=0,100,F504/E504*100))</f>
        <v>17.602398557737985</v>
      </c>
    </row>
    <row r="505" spans="1:8" x14ac:dyDescent="0.25">
      <c r="A505" s="19" t="s">
        <v>484</v>
      </c>
      <c r="B505" s="13">
        <v>0</v>
      </c>
      <c r="C505" s="10">
        <v>0</v>
      </c>
      <c r="D505" s="9">
        <v>0</v>
      </c>
      <c r="E505" s="10">
        <f t="shared" ref="E505:E512" si="127">+B505+C505+D505</f>
        <v>0</v>
      </c>
      <c r="F505" s="10">
        <v>977.36</v>
      </c>
      <c r="G505" s="34">
        <f t="shared" si="126"/>
        <v>100</v>
      </c>
    </row>
    <row r="506" spans="1:8" s="3" customFormat="1" x14ac:dyDescent="0.25">
      <c r="A506" s="19" t="s">
        <v>485</v>
      </c>
      <c r="B506" s="13">
        <v>1850000</v>
      </c>
      <c r="C506" s="10">
        <v>0</v>
      </c>
      <c r="D506" s="9">
        <v>0</v>
      </c>
      <c r="E506" s="10">
        <f t="shared" si="127"/>
        <v>1850000</v>
      </c>
      <c r="F506" s="10">
        <v>114495</v>
      </c>
      <c r="G506" s="34">
        <f t="shared" si="126"/>
        <v>6.1889189189189189</v>
      </c>
      <c r="H506" s="4"/>
    </row>
    <row r="507" spans="1:8" x14ac:dyDescent="0.25">
      <c r="A507" s="19" t="s">
        <v>486</v>
      </c>
      <c r="B507" s="13">
        <v>0</v>
      </c>
      <c r="C507" s="10">
        <v>0</v>
      </c>
      <c r="D507" s="9">
        <v>0</v>
      </c>
      <c r="E507" s="10">
        <f t="shared" si="127"/>
        <v>0</v>
      </c>
      <c r="F507" s="14">
        <v>-210807.8</v>
      </c>
      <c r="G507" s="34">
        <f t="shared" si="126"/>
        <v>100</v>
      </c>
    </row>
    <row r="508" spans="1:8" x14ac:dyDescent="0.25">
      <c r="A508" s="19" t="s">
        <v>487</v>
      </c>
      <c r="B508" s="13">
        <v>17650380</v>
      </c>
      <c r="C508" s="10">
        <v>0</v>
      </c>
      <c r="D508" s="11">
        <v>23723707.719999999</v>
      </c>
      <c r="E508" s="10">
        <f t="shared" si="127"/>
        <v>41374087.719999999</v>
      </c>
      <c r="F508" s="10">
        <v>6238425.25</v>
      </c>
      <c r="G508" s="34">
        <f t="shared" si="126"/>
        <v>15.078097412609248</v>
      </c>
    </row>
    <row r="509" spans="1:8" x14ac:dyDescent="0.25">
      <c r="A509" s="19" t="s">
        <v>488</v>
      </c>
      <c r="B509" s="13">
        <v>0</v>
      </c>
      <c r="C509" s="10">
        <v>0</v>
      </c>
      <c r="D509" s="9">
        <v>0</v>
      </c>
      <c r="E509" s="10">
        <f>+B509+C509+D509</f>
        <v>0</v>
      </c>
      <c r="F509" s="10">
        <v>611126.43999999994</v>
      </c>
      <c r="G509" s="34">
        <f t="shared" si="126"/>
        <v>100</v>
      </c>
    </row>
    <row r="510" spans="1:8" x14ac:dyDescent="0.25">
      <c r="A510" s="19" t="s">
        <v>489</v>
      </c>
      <c r="B510" s="10">
        <v>0</v>
      </c>
      <c r="C510" s="9">
        <v>0</v>
      </c>
      <c r="D510" s="9">
        <v>87410</v>
      </c>
      <c r="E510" s="10">
        <f>+B510+C510+D510</f>
        <v>87410</v>
      </c>
      <c r="F510" s="10">
        <v>590045</v>
      </c>
      <c r="G510" s="34">
        <f t="shared" si="126"/>
        <v>675.0314609312436</v>
      </c>
    </row>
    <row r="511" spans="1:8" x14ac:dyDescent="0.25">
      <c r="A511" s="19" t="s">
        <v>495</v>
      </c>
      <c r="B511" s="10">
        <v>0</v>
      </c>
      <c r="C511" s="9">
        <v>0</v>
      </c>
      <c r="D511" s="9">
        <v>0</v>
      </c>
      <c r="E511" s="10">
        <f t="shared" si="127"/>
        <v>0</v>
      </c>
      <c r="F511" s="10">
        <v>400</v>
      </c>
      <c r="G511" s="34">
        <f t="shared" si="126"/>
        <v>100</v>
      </c>
    </row>
    <row r="512" spans="1:8" x14ac:dyDescent="0.25">
      <c r="A512" s="19" t="s">
        <v>490</v>
      </c>
      <c r="B512" s="13">
        <v>0</v>
      </c>
      <c r="C512" s="10">
        <v>0</v>
      </c>
      <c r="D512" s="9">
        <v>0</v>
      </c>
      <c r="E512" s="10">
        <f t="shared" si="127"/>
        <v>0</v>
      </c>
      <c r="F512" s="10">
        <v>279201.2</v>
      </c>
      <c r="G512" s="34">
        <f t="shared" si="126"/>
        <v>100</v>
      </c>
    </row>
    <row r="513" spans="1:8" x14ac:dyDescent="0.25">
      <c r="A513" s="5" t="s">
        <v>491</v>
      </c>
      <c r="B513" s="6">
        <f t="shared" ref="B513:D513" si="128">+B514</f>
        <v>0</v>
      </c>
      <c r="C513" s="6">
        <f>+C514</f>
        <v>0</v>
      </c>
      <c r="D513" s="6">
        <f t="shared" si="128"/>
        <v>157171493.25</v>
      </c>
      <c r="E513" s="6">
        <f>+E514</f>
        <v>157171493.25</v>
      </c>
      <c r="F513" s="6">
        <f>+F514</f>
        <v>0</v>
      </c>
      <c r="G513" s="16">
        <f>IF(F513=0,0,IF(E513=0,100,F513/E513*100))</f>
        <v>0</v>
      </c>
    </row>
    <row r="514" spans="1:8" s="3" customFormat="1" x14ac:dyDescent="0.25">
      <c r="A514" s="19" t="s">
        <v>492</v>
      </c>
      <c r="B514" s="13">
        <v>0</v>
      </c>
      <c r="C514" s="10">
        <v>0</v>
      </c>
      <c r="D514" s="11">
        <v>157171493.25</v>
      </c>
      <c r="E514" s="10">
        <f t="shared" ref="E514" si="129">+B514+C514+D514</f>
        <v>157171493.25</v>
      </c>
      <c r="F514" s="10">
        <v>0</v>
      </c>
      <c r="G514" s="34">
        <f>IF(F514=0,0,IF(E514=0,100,F514/E514*100))</f>
        <v>0</v>
      </c>
      <c r="H514" s="4"/>
    </row>
    <row r="515" spans="1:8" s="3" customFormat="1" x14ac:dyDescent="0.25">
      <c r="A515" s="25"/>
      <c r="B515" s="23"/>
      <c r="C515" s="27"/>
      <c r="D515" s="23"/>
      <c r="E515" s="23"/>
      <c r="F515" s="27"/>
      <c r="G515" s="28"/>
      <c r="H515" s="29"/>
    </row>
    <row r="516" spans="1:8" x14ac:dyDescent="0.25">
      <c r="B516" s="23"/>
      <c r="C516" s="27"/>
      <c r="D516" s="23"/>
      <c r="E516" s="23"/>
      <c r="F516" s="27"/>
      <c r="G516" s="28"/>
      <c r="H516" s="29"/>
    </row>
    <row r="517" spans="1:8" ht="15.75" x14ac:dyDescent="0.25">
      <c r="B517" s="23"/>
      <c r="C517" s="27"/>
      <c r="D517" s="23"/>
      <c r="E517" s="32"/>
      <c r="F517" s="24"/>
      <c r="G517" s="28"/>
      <c r="H517" s="29"/>
    </row>
    <row r="518" spans="1:8" ht="15" x14ac:dyDescent="0.25">
      <c r="B518" s="23"/>
      <c r="C518" s="23"/>
      <c r="D518" s="23"/>
      <c r="E518" s="23"/>
      <c r="F518" s="24"/>
      <c r="G518" s="28"/>
      <c r="H518" s="29"/>
    </row>
    <row r="519" spans="1:8" x14ac:dyDescent="0.25">
      <c r="B519" s="23"/>
      <c r="C519" s="30"/>
      <c r="D519" s="23"/>
      <c r="E519" s="31"/>
      <c r="F519" s="23"/>
      <c r="G519" s="28"/>
      <c r="H519" s="29"/>
    </row>
    <row r="520" spans="1:8" x14ac:dyDescent="0.25">
      <c r="B520" s="23"/>
      <c r="C520" s="23"/>
      <c r="D520" s="23"/>
      <c r="E520" s="31"/>
      <c r="F520" s="23"/>
      <c r="G520" s="28"/>
      <c r="H520" s="29"/>
    </row>
    <row r="521" spans="1:8" x14ac:dyDescent="0.25">
      <c r="B521" s="23"/>
      <c r="C521" s="23"/>
      <c r="D521" s="23"/>
      <c r="E521" s="31"/>
      <c r="F521" s="23"/>
      <c r="G521" s="28"/>
      <c r="H521" s="29"/>
    </row>
    <row r="522" spans="1:8" ht="15" x14ac:dyDescent="0.25">
      <c r="B522" s="23"/>
      <c r="C522" s="23"/>
      <c r="D522" s="23"/>
      <c r="E522" s="23"/>
      <c r="F522" s="24"/>
      <c r="G522" s="28"/>
      <c r="H522" s="29"/>
    </row>
    <row r="523" spans="1:8" x14ac:dyDescent="0.25">
      <c r="B523" s="23"/>
      <c r="C523" s="23"/>
      <c r="D523" s="23"/>
      <c r="E523" s="23"/>
      <c r="F523" s="23"/>
      <c r="G523" s="28"/>
      <c r="H523" s="29"/>
    </row>
    <row r="524" spans="1:8" x14ac:dyDescent="0.25">
      <c r="B524" s="23"/>
      <c r="C524" s="23"/>
      <c r="D524" s="23"/>
      <c r="E524" s="23"/>
      <c r="F524" s="23"/>
      <c r="G524" s="28"/>
      <c r="H524" s="29"/>
    </row>
    <row r="525" spans="1:8" x14ac:dyDescent="0.25">
      <c r="B525" s="23"/>
      <c r="C525" s="23"/>
      <c r="D525" s="23"/>
      <c r="E525" s="23"/>
      <c r="F525" s="23"/>
      <c r="G525" s="28"/>
      <c r="H525" s="29"/>
    </row>
    <row r="526" spans="1:8" x14ac:dyDescent="0.25">
      <c r="B526" s="30"/>
      <c r="C526" s="30"/>
      <c r="D526" s="23"/>
      <c r="E526" s="23"/>
      <c r="F526" s="23"/>
      <c r="G526" s="28"/>
      <c r="H526" s="29"/>
    </row>
    <row r="527" spans="1:8" x14ac:dyDescent="0.25">
      <c r="B527" s="23"/>
      <c r="C527" s="30"/>
      <c r="D527" s="23"/>
      <c r="E527" s="23"/>
      <c r="F527" s="23"/>
      <c r="G527" s="28"/>
      <c r="H527" s="29"/>
    </row>
    <row r="528" spans="1:8" x14ac:dyDescent="0.25">
      <c r="C528" s="12">
        <f>C527-C517</f>
        <v>0</v>
      </c>
    </row>
    <row r="530" spans="8:8" x14ac:dyDescent="0.25">
      <c r="H530" s="25"/>
    </row>
    <row r="538" spans="8:8" x14ac:dyDescent="0.25">
      <c r="H538" s="25"/>
    </row>
    <row r="539" spans="8:8" x14ac:dyDescent="0.25">
      <c r="H539" s="25"/>
    </row>
    <row r="545" spans="2:8" s="25" customFormat="1" x14ac:dyDescent="0.25">
      <c r="B545" s="12"/>
      <c r="C545" s="12"/>
      <c r="D545" s="12"/>
      <c r="E545" s="12"/>
      <c r="F545" s="12"/>
      <c r="H545" s="4"/>
    </row>
    <row r="553" spans="2:8" s="25" customFormat="1" x14ac:dyDescent="0.25">
      <c r="B553" s="12"/>
      <c r="C553" s="12"/>
      <c r="D553" s="12"/>
      <c r="E553" s="12"/>
      <c r="F553" s="12"/>
      <c r="H553" s="4"/>
    </row>
    <row r="554" spans="2:8" s="25" customFormat="1" x14ac:dyDescent="0.25">
      <c r="B554" s="12"/>
      <c r="C554" s="12"/>
      <c r="D554" s="12"/>
      <c r="E554" s="12"/>
      <c r="F554" s="12"/>
      <c r="H554" s="4"/>
    </row>
  </sheetData>
  <mergeCells count="11">
    <mergeCell ref="G6:G7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F7"/>
  </mergeCells>
  <pageMargins left="0.19685039370078741" right="0.19685039370078741" top="0.35433070866141736" bottom="0.35433070866141736" header="0.31496062992125984" footer="0.31496062992125984"/>
  <pageSetup paperSize="5" scale="48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</vt:lpstr>
      <vt:lpstr>EADID!Área_de_impresión</vt:lpstr>
      <vt:lpstr>EADID!Títulos_a_imprimir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2024-11-06T16:57:31Z</cp:lastPrinted>
  <dcterms:created xsi:type="dcterms:W3CDTF">2024-11-04T20:50:25Z</dcterms:created>
  <dcterms:modified xsi:type="dcterms:W3CDTF">2024-11-06T16:59:14Z</dcterms:modified>
</cp:coreProperties>
</file>